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donofrio/Desktop/cartella di lavoro start 12 2 2017/Didattica/Fondamenti di Fisica per Tecniche ETA 19-20/Testi esercizi/"/>
    </mc:Choice>
  </mc:AlternateContent>
  <xr:revisionPtr revIDLastSave="0" documentId="13_ncr:1_{A04B195B-8A8F-5A4F-B0DD-5A353121AD29}" xr6:coauthVersionLast="45" xr6:coauthVersionMax="45" xr10:uidLastSave="{00000000-0000-0000-0000-000000000000}"/>
  <bookViews>
    <workbookView xWindow="3180" yWindow="2060" windowWidth="27640" windowHeight="16940" xr2:uid="{2799D4F4-563D-E440-8ADF-7130C55B2EC4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9" i="1" l="1"/>
  <c r="G380" i="1"/>
  <c r="H379" i="1"/>
  <c r="H380" i="1"/>
  <c r="I380" i="1"/>
  <c r="J380" i="1"/>
  <c r="K380" i="1"/>
  <c r="G381" i="1"/>
  <c r="H381" i="1"/>
  <c r="I381" i="1"/>
  <c r="J381" i="1"/>
  <c r="K381" i="1"/>
  <c r="G382" i="1"/>
  <c r="H382" i="1"/>
  <c r="I382" i="1"/>
  <c r="J382" i="1"/>
  <c r="K382" i="1"/>
  <c r="G383" i="1"/>
  <c r="H383" i="1"/>
  <c r="I383" i="1"/>
  <c r="J383" i="1"/>
  <c r="K383" i="1"/>
  <c r="G384" i="1"/>
  <c r="H384" i="1"/>
  <c r="I384" i="1"/>
  <c r="J384" i="1"/>
  <c r="K384" i="1"/>
  <c r="G385" i="1"/>
  <c r="H385" i="1"/>
  <c r="I385" i="1"/>
  <c r="J385" i="1"/>
  <c r="K385" i="1"/>
  <c r="G386" i="1"/>
  <c r="H386" i="1"/>
  <c r="I386" i="1"/>
  <c r="J386" i="1"/>
  <c r="K386" i="1"/>
  <c r="G387" i="1"/>
  <c r="H387" i="1"/>
  <c r="I387" i="1"/>
  <c r="J387" i="1"/>
  <c r="K387" i="1"/>
  <c r="G388" i="1"/>
  <c r="H388" i="1"/>
  <c r="I388" i="1"/>
  <c r="J388" i="1"/>
  <c r="K388" i="1"/>
  <c r="G389" i="1"/>
  <c r="H389" i="1"/>
  <c r="I389" i="1"/>
  <c r="J389" i="1"/>
  <c r="K389" i="1"/>
  <c r="G390" i="1"/>
  <c r="H390" i="1"/>
  <c r="I390" i="1"/>
  <c r="J390" i="1"/>
  <c r="K390" i="1"/>
  <c r="G391" i="1"/>
  <c r="H391" i="1"/>
  <c r="I391" i="1"/>
  <c r="J391" i="1"/>
  <c r="K391" i="1"/>
  <c r="J379" i="1"/>
  <c r="I379" i="1"/>
  <c r="K379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78" i="1"/>
  <c r="K378" i="1"/>
  <c r="D378" i="1"/>
  <c r="C378" i="1"/>
  <c r="E362" i="1"/>
  <c r="E350" i="1"/>
  <c r="E337" i="1"/>
  <c r="E324" i="1"/>
  <c r="E313" i="1"/>
  <c r="E301" i="1"/>
  <c r="E290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E250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17" i="1"/>
  <c r="E116" i="1"/>
  <c r="F83" i="1"/>
  <c r="B98" i="1"/>
  <c r="F98" i="1"/>
  <c r="F101" i="1"/>
  <c r="F105" i="1"/>
  <c r="H73" i="1"/>
  <c r="H62" i="1"/>
  <c r="C50" i="1"/>
  <c r="E39" i="1"/>
  <c r="E24" i="1"/>
  <c r="F24" i="1"/>
  <c r="G24" i="1"/>
  <c r="E27" i="1"/>
  <c r="B12" i="1"/>
</calcChain>
</file>

<file path=xl/sharedStrings.xml><?xml version="1.0" encoding="utf-8"?>
<sst xmlns="http://schemas.openxmlformats.org/spreadsheetml/2006/main" count="111" uniqueCount="72">
  <si>
    <t>dati</t>
  </si>
  <si>
    <t>modulo di A</t>
  </si>
  <si>
    <t>modulo di B</t>
  </si>
  <si>
    <t>prodotto scalare</t>
  </si>
  <si>
    <t>incognita</t>
  </si>
  <si>
    <t>theta in gradi</t>
  </si>
  <si>
    <t>Ax</t>
  </si>
  <si>
    <t>Ay</t>
  </si>
  <si>
    <t>Az</t>
  </si>
  <si>
    <t>Bx</t>
  </si>
  <si>
    <t>By</t>
  </si>
  <si>
    <t>Bz</t>
  </si>
  <si>
    <t>Cx</t>
  </si>
  <si>
    <t>Cy</t>
  </si>
  <si>
    <t>Cz</t>
  </si>
  <si>
    <t>Modulo di C</t>
  </si>
  <si>
    <t>Theta(gradi)</t>
  </si>
  <si>
    <t>Modulo di A</t>
  </si>
  <si>
    <t>Modula A finale</t>
  </si>
  <si>
    <t>Ax-iniziale</t>
  </si>
  <si>
    <t>Ay-iniziale</t>
  </si>
  <si>
    <t>Az-iniziale</t>
  </si>
  <si>
    <t>kappa</t>
  </si>
  <si>
    <t>yin</t>
  </si>
  <si>
    <t>vyin</t>
  </si>
  <si>
    <t>gy</t>
  </si>
  <si>
    <t>tzero</t>
  </si>
  <si>
    <t>vy(0)</t>
  </si>
  <si>
    <t>theta</t>
  </si>
  <si>
    <t>vzero</t>
  </si>
  <si>
    <t>vzerox</t>
  </si>
  <si>
    <t>D-x0</t>
  </si>
  <si>
    <t>y0</t>
  </si>
  <si>
    <t>t0</t>
  </si>
  <si>
    <t>D</t>
  </si>
  <si>
    <t>v0</t>
  </si>
  <si>
    <t>x0</t>
  </si>
  <si>
    <t>a</t>
  </si>
  <si>
    <t>h0</t>
  </si>
  <si>
    <t>gx</t>
  </si>
  <si>
    <t>v0y</t>
  </si>
  <si>
    <t>x(tsegnato-t0)</t>
  </si>
  <si>
    <t>tfin</t>
  </si>
  <si>
    <t>w0</t>
  </si>
  <si>
    <t>ngiri</t>
  </si>
  <si>
    <t>q0</t>
  </si>
  <si>
    <t>R</t>
  </si>
  <si>
    <t>s0</t>
  </si>
  <si>
    <t>sfin</t>
  </si>
  <si>
    <t>ac</t>
  </si>
  <si>
    <t>M</t>
  </si>
  <si>
    <t>xfin</t>
  </si>
  <si>
    <t>ρ_d</t>
  </si>
  <si>
    <t>g</t>
  </si>
  <si>
    <t>Lest</t>
  </si>
  <si>
    <t>La</t>
  </si>
  <si>
    <t>???</t>
  </si>
  <si>
    <t>q</t>
  </si>
  <si>
    <r>
      <t>r</t>
    </r>
    <r>
      <rPr>
        <sz val="12"/>
        <color theme="1"/>
        <rFont val="Calibri (Corpo)"/>
      </rPr>
      <t>d</t>
    </r>
  </si>
  <si>
    <t>aparallela</t>
  </si>
  <si>
    <r>
      <t>r</t>
    </r>
    <r>
      <rPr>
        <sz val="12"/>
        <color theme="1"/>
        <rFont val="Calibri (Corpo)"/>
      </rPr>
      <t>s</t>
    </r>
  </si>
  <si>
    <t>L</t>
  </si>
  <si>
    <t>p</t>
  </si>
  <si>
    <t>F1</t>
  </si>
  <si>
    <t>p1</t>
  </si>
  <si>
    <t>incognite</t>
  </si>
  <si>
    <t>F2</t>
  </si>
  <si>
    <t>x</t>
  </si>
  <si>
    <t>deltaL</t>
  </si>
  <si>
    <t>deltap</t>
  </si>
  <si>
    <t>deltaF1</t>
  </si>
  <si>
    <t>deltap1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</si>
</sst>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2"/>
      <color theme="1"/>
      <name val="Calibri"/>
      <family val="2"/>
      <scheme val="minor"/>
    </font>
    <font>
      <sz val="11"/>
      <color theme="1"/>
      <name val="Cambria Math"/>
      <family val="1"/>
    </font>
    <font>
      <sz val="12"/>
      <color theme="1"/>
      <name val="Symbol"/>
      <charset val="2"/>
    </font>
    <font>
      <sz val="11"/>
      <color rgb="FF000000"/>
      <name val="Cambria Math"/>
      <family val="1"/>
    </font>
    <font>
      <sz val="12"/>
      <color theme="1"/>
      <name val="Calibri (Co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Foglio1!$D$116:$D$279</c:f>
              <c:numCache>
                <c:formatCode>General</c:formatCode>
                <c:ptCount val="164"/>
                <c:pt idx="0">
                  <c:v>1E-3</c:v>
                </c:pt>
                <c:pt idx="1">
                  <c:v>5.1000000000000004E-2</c:v>
                </c:pt>
                <c:pt idx="2">
                  <c:v>0.10100000000000001</c:v>
                </c:pt>
                <c:pt idx="3">
                  <c:v>0.15100000000000002</c:v>
                </c:pt>
                <c:pt idx="4">
                  <c:v>0.20100000000000001</c:v>
                </c:pt>
                <c:pt idx="5">
                  <c:v>0.251</c:v>
                </c:pt>
                <c:pt idx="6">
                  <c:v>0.30099999999999999</c:v>
                </c:pt>
                <c:pt idx="7">
                  <c:v>0.35099999999999998</c:v>
                </c:pt>
                <c:pt idx="8">
                  <c:v>0.40099999999999997</c:v>
                </c:pt>
                <c:pt idx="9">
                  <c:v>0.45099999999999996</c:v>
                </c:pt>
                <c:pt idx="10">
                  <c:v>0.501</c:v>
                </c:pt>
                <c:pt idx="11">
                  <c:v>0.55100000000000005</c:v>
                </c:pt>
                <c:pt idx="12">
                  <c:v>0.60100000000000009</c:v>
                </c:pt>
                <c:pt idx="13">
                  <c:v>0.65100000000000013</c:v>
                </c:pt>
                <c:pt idx="14">
                  <c:v>0.70100000000000018</c:v>
                </c:pt>
                <c:pt idx="15">
                  <c:v>0.75100000000000022</c:v>
                </c:pt>
                <c:pt idx="16">
                  <c:v>0.80100000000000027</c:v>
                </c:pt>
                <c:pt idx="17">
                  <c:v>0.85100000000000031</c:v>
                </c:pt>
                <c:pt idx="18">
                  <c:v>0.90100000000000036</c:v>
                </c:pt>
                <c:pt idx="19">
                  <c:v>0.9510000000000004</c:v>
                </c:pt>
                <c:pt idx="20">
                  <c:v>1.0010000000000003</c:v>
                </c:pt>
                <c:pt idx="21">
                  <c:v>1.0510000000000004</c:v>
                </c:pt>
                <c:pt idx="22">
                  <c:v>1.1010000000000004</c:v>
                </c:pt>
                <c:pt idx="23">
                  <c:v>1.1510000000000005</c:v>
                </c:pt>
                <c:pt idx="24">
                  <c:v>1.2010000000000005</c:v>
                </c:pt>
                <c:pt idx="25">
                  <c:v>1.2510000000000006</c:v>
                </c:pt>
                <c:pt idx="26">
                  <c:v>1.3010000000000006</c:v>
                </c:pt>
                <c:pt idx="27">
                  <c:v>1.3510000000000006</c:v>
                </c:pt>
                <c:pt idx="28">
                  <c:v>1.4010000000000007</c:v>
                </c:pt>
                <c:pt idx="29">
                  <c:v>1.4510000000000007</c:v>
                </c:pt>
                <c:pt idx="30">
                  <c:v>1.5010000000000008</c:v>
                </c:pt>
                <c:pt idx="31">
                  <c:v>1.5510000000000008</c:v>
                </c:pt>
                <c:pt idx="32">
                  <c:v>1.6010000000000009</c:v>
                </c:pt>
                <c:pt idx="33">
                  <c:v>1.6510000000000009</c:v>
                </c:pt>
                <c:pt idx="34">
                  <c:v>1.701000000000001</c:v>
                </c:pt>
                <c:pt idx="35">
                  <c:v>1.751000000000001</c:v>
                </c:pt>
                <c:pt idx="36">
                  <c:v>1.801000000000001</c:v>
                </c:pt>
                <c:pt idx="37">
                  <c:v>1.8510000000000011</c:v>
                </c:pt>
                <c:pt idx="38">
                  <c:v>1.9010000000000011</c:v>
                </c:pt>
                <c:pt idx="39">
                  <c:v>1.9510000000000012</c:v>
                </c:pt>
                <c:pt idx="40">
                  <c:v>2.0010000000000012</c:v>
                </c:pt>
                <c:pt idx="41">
                  <c:v>2.051000000000001</c:v>
                </c:pt>
                <c:pt idx="42">
                  <c:v>2.1010000000000009</c:v>
                </c:pt>
                <c:pt idx="43">
                  <c:v>2.1510000000000007</c:v>
                </c:pt>
                <c:pt idx="44">
                  <c:v>2.2010000000000005</c:v>
                </c:pt>
                <c:pt idx="45">
                  <c:v>2.2510000000000003</c:v>
                </c:pt>
                <c:pt idx="46">
                  <c:v>2.3010000000000002</c:v>
                </c:pt>
                <c:pt idx="47">
                  <c:v>2.351</c:v>
                </c:pt>
                <c:pt idx="48">
                  <c:v>2.4009999999999998</c:v>
                </c:pt>
                <c:pt idx="49">
                  <c:v>2.4509999999999996</c:v>
                </c:pt>
                <c:pt idx="50">
                  <c:v>2.5009999999999994</c:v>
                </c:pt>
                <c:pt idx="51">
                  <c:v>2.5509999999999993</c:v>
                </c:pt>
                <c:pt idx="52">
                  <c:v>2.6009999999999991</c:v>
                </c:pt>
                <c:pt idx="53">
                  <c:v>2.6509999999999989</c:v>
                </c:pt>
                <c:pt idx="54">
                  <c:v>2.7009999999999987</c:v>
                </c:pt>
                <c:pt idx="55">
                  <c:v>2.7509999999999986</c:v>
                </c:pt>
                <c:pt idx="56">
                  <c:v>2.8009999999999984</c:v>
                </c:pt>
                <c:pt idx="57">
                  <c:v>2.8509999999999982</c:v>
                </c:pt>
                <c:pt idx="58">
                  <c:v>2.900999999999998</c:v>
                </c:pt>
                <c:pt idx="59">
                  <c:v>2.9509999999999978</c:v>
                </c:pt>
                <c:pt idx="60">
                  <c:v>3.0009999999999977</c:v>
                </c:pt>
                <c:pt idx="61">
                  <c:v>3.0509999999999975</c:v>
                </c:pt>
                <c:pt idx="62">
                  <c:v>3.1009999999999973</c:v>
                </c:pt>
                <c:pt idx="63">
                  <c:v>3.1509999999999971</c:v>
                </c:pt>
                <c:pt idx="64">
                  <c:v>3.200999999999997</c:v>
                </c:pt>
                <c:pt idx="65">
                  <c:v>3.2509999999999968</c:v>
                </c:pt>
                <c:pt idx="66">
                  <c:v>3.3009999999999966</c:v>
                </c:pt>
                <c:pt idx="67">
                  <c:v>3.3509999999999964</c:v>
                </c:pt>
                <c:pt idx="68">
                  <c:v>3.4009999999999962</c:v>
                </c:pt>
                <c:pt idx="69">
                  <c:v>3.4509999999999961</c:v>
                </c:pt>
                <c:pt idx="70">
                  <c:v>3.5009999999999959</c:v>
                </c:pt>
                <c:pt idx="71">
                  <c:v>4.5009999999999959</c:v>
                </c:pt>
                <c:pt idx="72">
                  <c:v>5.5009999999999959</c:v>
                </c:pt>
                <c:pt idx="73">
                  <c:v>6.5009999999999959</c:v>
                </c:pt>
                <c:pt idx="74">
                  <c:v>7.5009999999999959</c:v>
                </c:pt>
                <c:pt idx="75">
                  <c:v>8.5009999999999959</c:v>
                </c:pt>
                <c:pt idx="76">
                  <c:v>9.5009999999999959</c:v>
                </c:pt>
                <c:pt idx="77">
                  <c:v>10.500999999999996</c:v>
                </c:pt>
                <c:pt idx="78">
                  <c:v>11.500999999999996</c:v>
                </c:pt>
                <c:pt idx="79">
                  <c:v>12.500999999999996</c:v>
                </c:pt>
                <c:pt idx="80">
                  <c:v>13.500999999999996</c:v>
                </c:pt>
                <c:pt idx="81">
                  <c:v>14.500999999999996</c:v>
                </c:pt>
                <c:pt idx="82">
                  <c:v>15.500999999999996</c:v>
                </c:pt>
                <c:pt idx="83">
                  <c:v>16.500999999999998</c:v>
                </c:pt>
                <c:pt idx="84">
                  <c:v>17.500999999999998</c:v>
                </c:pt>
                <c:pt idx="85">
                  <c:v>18.500999999999998</c:v>
                </c:pt>
                <c:pt idx="86">
                  <c:v>19.500999999999998</c:v>
                </c:pt>
                <c:pt idx="87">
                  <c:v>20.500999999999998</c:v>
                </c:pt>
                <c:pt idx="88">
                  <c:v>21.500999999999998</c:v>
                </c:pt>
                <c:pt idx="89">
                  <c:v>22.500999999999998</c:v>
                </c:pt>
                <c:pt idx="90">
                  <c:v>23.500999999999998</c:v>
                </c:pt>
                <c:pt idx="91">
                  <c:v>24.500999999999998</c:v>
                </c:pt>
                <c:pt idx="92">
                  <c:v>25.500999999999998</c:v>
                </c:pt>
                <c:pt idx="93">
                  <c:v>26.500999999999998</c:v>
                </c:pt>
                <c:pt idx="94">
                  <c:v>27.500999999999998</c:v>
                </c:pt>
                <c:pt idx="95">
                  <c:v>28.500999999999998</c:v>
                </c:pt>
                <c:pt idx="96">
                  <c:v>29.500999999999998</c:v>
                </c:pt>
                <c:pt idx="97">
                  <c:v>30.500999999999998</c:v>
                </c:pt>
                <c:pt idx="98">
                  <c:v>31.500999999999998</c:v>
                </c:pt>
                <c:pt idx="99">
                  <c:v>32.500999999999998</c:v>
                </c:pt>
                <c:pt idx="100">
                  <c:v>33.500999999999998</c:v>
                </c:pt>
                <c:pt idx="101">
                  <c:v>34.500999999999998</c:v>
                </c:pt>
                <c:pt idx="102">
                  <c:v>35.500999999999998</c:v>
                </c:pt>
                <c:pt idx="103">
                  <c:v>36.500999999999998</c:v>
                </c:pt>
                <c:pt idx="104">
                  <c:v>37.500999999999998</c:v>
                </c:pt>
                <c:pt idx="105">
                  <c:v>38.500999999999998</c:v>
                </c:pt>
                <c:pt idx="106">
                  <c:v>39.500999999999998</c:v>
                </c:pt>
                <c:pt idx="107">
                  <c:v>40.500999999999998</c:v>
                </c:pt>
                <c:pt idx="108">
                  <c:v>41.500999999999998</c:v>
                </c:pt>
                <c:pt idx="109">
                  <c:v>42.500999999999998</c:v>
                </c:pt>
                <c:pt idx="110">
                  <c:v>43.500999999999998</c:v>
                </c:pt>
                <c:pt idx="111">
                  <c:v>44.500999999999998</c:v>
                </c:pt>
                <c:pt idx="112">
                  <c:v>45.500999999999998</c:v>
                </c:pt>
                <c:pt idx="113">
                  <c:v>46.500999999999998</c:v>
                </c:pt>
                <c:pt idx="114">
                  <c:v>47.500999999999998</c:v>
                </c:pt>
                <c:pt idx="115">
                  <c:v>48.500999999999998</c:v>
                </c:pt>
                <c:pt idx="116">
                  <c:v>49.500999999999998</c:v>
                </c:pt>
                <c:pt idx="117">
                  <c:v>50.500999999999998</c:v>
                </c:pt>
                <c:pt idx="118">
                  <c:v>51.500999999999998</c:v>
                </c:pt>
                <c:pt idx="119">
                  <c:v>52.500999999999998</c:v>
                </c:pt>
                <c:pt idx="120">
                  <c:v>53.500999999999998</c:v>
                </c:pt>
                <c:pt idx="121">
                  <c:v>54.500999999999998</c:v>
                </c:pt>
                <c:pt idx="122">
                  <c:v>55.500999999999998</c:v>
                </c:pt>
                <c:pt idx="123">
                  <c:v>56.500999999999998</c:v>
                </c:pt>
                <c:pt idx="124">
                  <c:v>57.500999999999998</c:v>
                </c:pt>
                <c:pt idx="125">
                  <c:v>58.500999999999998</c:v>
                </c:pt>
                <c:pt idx="126">
                  <c:v>59.500999999999998</c:v>
                </c:pt>
                <c:pt idx="127">
                  <c:v>60.500999999999998</c:v>
                </c:pt>
                <c:pt idx="128">
                  <c:v>61.500999999999998</c:v>
                </c:pt>
                <c:pt idx="129">
                  <c:v>62.500999999999998</c:v>
                </c:pt>
                <c:pt idx="130">
                  <c:v>63.500999999999998</c:v>
                </c:pt>
                <c:pt idx="131">
                  <c:v>64.501000000000005</c:v>
                </c:pt>
                <c:pt idx="132">
                  <c:v>65.501000000000005</c:v>
                </c:pt>
                <c:pt idx="133">
                  <c:v>66.501000000000005</c:v>
                </c:pt>
                <c:pt idx="134">
                  <c:v>166.501</c:v>
                </c:pt>
                <c:pt idx="135">
                  <c:v>266.50099999999998</c:v>
                </c:pt>
                <c:pt idx="136">
                  <c:v>366.50099999999998</c:v>
                </c:pt>
                <c:pt idx="137">
                  <c:v>466.50099999999998</c:v>
                </c:pt>
                <c:pt idx="138">
                  <c:v>566.50099999999998</c:v>
                </c:pt>
                <c:pt idx="139">
                  <c:v>666.50099999999998</c:v>
                </c:pt>
                <c:pt idx="140">
                  <c:v>766.50099999999998</c:v>
                </c:pt>
                <c:pt idx="141">
                  <c:v>866.50099999999998</c:v>
                </c:pt>
                <c:pt idx="142">
                  <c:v>966.50099999999998</c:v>
                </c:pt>
                <c:pt idx="143">
                  <c:v>1066.501</c:v>
                </c:pt>
                <c:pt idx="144">
                  <c:v>1166.501</c:v>
                </c:pt>
                <c:pt idx="145">
                  <c:v>1266.501</c:v>
                </c:pt>
                <c:pt idx="146">
                  <c:v>1366.501</c:v>
                </c:pt>
                <c:pt idx="147">
                  <c:v>1466.501</c:v>
                </c:pt>
                <c:pt idx="148">
                  <c:v>1566.501</c:v>
                </c:pt>
                <c:pt idx="149">
                  <c:v>1666.501</c:v>
                </c:pt>
                <c:pt idx="150">
                  <c:v>1766.501</c:v>
                </c:pt>
                <c:pt idx="151">
                  <c:v>1866.501</c:v>
                </c:pt>
                <c:pt idx="152">
                  <c:v>1966.501</c:v>
                </c:pt>
                <c:pt idx="153">
                  <c:v>2066.5010000000002</c:v>
                </c:pt>
                <c:pt idx="154">
                  <c:v>2166.5010000000002</c:v>
                </c:pt>
                <c:pt idx="155">
                  <c:v>2266.5010000000002</c:v>
                </c:pt>
                <c:pt idx="156">
                  <c:v>2366.5010000000002</c:v>
                </c:pt>
                <c:pt idx="157">
                  <c:v>2466.5010000000002</c:v>
                </c:pt>
                <c:pt idx="158">
                  <c:v>2566.5010000000002</c:v>
                </c:pt>
                <c:pt idx="159">
                  <c:v>2666.5010000000002</c:v>
                </c:pt>
                <c:pt idx="160">
                  <c:v>2766.5010000000002</c:v>
                </c:pt>
                <c:pt idx="161">
                  <c:v>2866.5010000000002</c:v>
                </c:pt>
                <c:pt idx="162">
                  <c:v>2966.5010000000002</c:v>
                </c:pt>
                <c:pt idx="163">
                  <c:v>3066.5010000000002</c:v>
                </c:pt>
              </c:numCache>
            </c:numRef>
          </c:xVal>
          <c:yVal>
            <c:numRef>
              <c:f>Foglio1!$E$116:$E$279</c:f>
              <c:numCache>
                <c:formatCode>0.0</c:formatCode>
                <c:ptCount val="164"/>
                <c:pt idx="0">
                  <c:v>6090</c:v>
                </c:pt>
                <c:pt idx="1">
                  <c:v>852.77057117305799</c:v>
                </c:pt>
                <c:pt idx="2">
                  <c:v>605.97764883788329</c:v>
                </c:pt>
                <c:pt idx="3">
                  <c:v>495.59717139163604</c:v>
                </c:pt>
                <c:pt idx="4">
                  <c:v>429.55548005788631</c:v>
                </c:pt>
                <c:pt idx="5">
                  <c:v>384.39739148656213</c:v>
                </c:pt>
                <c:pt idx="6">
                  <c:v>351.02176438187911</c:v>
                </c:pt>
                <c:pt idx="7">
                  <c:v>325.06015222432688</c:v>
                </c:pt>
                <c:pt idx="8">
                  <c:v>304.12008718830373</c:v>
                </c:pt>
                <c:pt idx="9">
                  <c:v>286.76690009293878</c:v>
                </c:pt>
                <c:pt idx="10">
                  <c:v>272.0811344297411</c:v>
                </c:pt>
                <c:pt idx="11">
                  <c:v>259.44272261096376</c:v>
                </c:pt>
                <c:pt idx="12">
                  <c:v>248.41628150841726</c:v>
                </c:pt>
                <c:pt idx="13">
                  <c:v>238.68591860839942</c:v>
                </c:pt>
                <c:pt idx="14">
                  <c:v>230.01612546585162</c:v>
                </c:pt>
                <c:pt idx="15">
                  <c:v>222.22725619390769</c:v>
                </c:pt>
                <c:pt idx="16">
                  <c:v>215.17956964129104</c:v>
                </c:pt>
                <c:pt idx="17">
                  <c:v>208.76251132317805</c:v>
                </c:pt>
                <c:pt idx="18">
                  <c:v>202.88731611676826</c:v>
                </c:pt>
                <c:pt idx="19">
                  <c:v>197.48178049572127</c:v>
                </c:pt>
                <c:pt idx="20">
                  <c:v>192.48649030788872</c:v>
                </c:pt>
                <c:pt idx="21">
                  <c:v>187.85204818583105</c:v>
                </c:pt>
                <c:pt idx="22">
                  <c:v>183.53700188972871</c:v>
                </c:pt>
                <c:pt idx="23">
                  <c:v>179.50627335005402</c:v>
                </c:pt>
                <c:pt idx="24">
                  <c:v>175.72995140313975</c:v>
                </c:pt>
                <c:pt idx="25">
                  <c:v>172.18235272503406</c:v>
                </c:pt>
                <c:pt idx="26">
                  <c:v>168.8412832789347</c:v>
                </c:pt>
                <c:pt idx="27">
                  <c:v>165.68745156534217</c:v>
                </c:pt>
                <c:pt idx="28">
                  <c:v>162.7039981267331</c:v>
                </c:pt>
                <c:pt idx="29">
                  <c:v>159.87611503014764</c:v>
                </c:pt>
                <c:pt idx="30">
                  <c:v>157.19073567403868</c:v>
                </c:pt>
                <c:pt idx="31">
                  <c:v>154.63628005824324</c:v>
                </c:pt>
                <c:pt idx="32">
                  <c:v>152.20244416563665</c:v>
                </c:pt>
                <c:pt idx="33">
                  <c:v>149.88002470298261</c:v>
                </c:pt>
                <c:pt idx="34">
                  <c:v>147.66077239302146</c:v>
                </c:pt>
                <c:pt idx="35">
                  <c:v>145.53726847882092</c:v>
                </c:pt>
                <c:pt idx="36">
                  <c:v>143.50282022120012</c:v>
                </c:pt>
                <c:pt idx="37">
                  <c:v>141.55137203088125</c:v>
                </c:pt>
                <c:pt idx="38">
                  <c:v>139.67742954407476</c:v>
                </c:pt>
                <c:pt idx="39">
                  <c:v>137.87599447096753</c:v>
                </c:pt>
                <c:pt idx="40">
                  <c:v>136.14250845601327</c:v>
                </c:pt>
                <c:pt idx="41">
                  <c:v>134.47280451297061</c:v>
                </c:pt>
                <c:pt idx="42">
                  <c:v>132.86306485572194</c:v>
                </c:pt>
                <c:pt idx="43">
                  <c:v>131.30978415268962</c:v>
                </c:pt>
                <c:pt idx="44">
                  <c:v>129.80973739928393</c:v>
                </c:pt>
                <c:pt idx="45">
                  <c:v>128.35995173779412</c:v>
                </c:pt>
                <c:pt idx="46">
                  <c:v>126.95768166403784</c:v>
                </c:pt>
                <c:pt idx="47">
                  <c:v>125.60038715001278</c:v>
                </c:pt>
                <c:pt idx="48">
                  <c:v>124.28571428571431</c:v>
                </c:pt>
                <c:pt idx="49">
                  <c:v>123.0114781043218</c:v>
                </c:pt>
                <c:pt idx="50">
                  <c:v>121.77564730556487</c:v>
                </c:pt>
                <c:pt idx="51">
                  <c:v>120.57633063421727</c:v>
                </c:pt>
                <c:pt idx="52">
                  <c:v>119.41176470588238</c:v>
                </c:pt>
                <c:pt idx="53">
                  <c:v>118.28030310177753</c:v>
                </c:pt>
                <c:pt idx="54">
                  <c:v>117.18040657909586</c:v>
                </c:pt>
                <c:pt idx="55">
                  <c:v>116.11063426453663</c:v>
                </c:pt>
                <c:pt idx="56">
                  <c:v>115.0696357164033</c:v>
                </c:pt>
                <c:pt idx="57">
                  <c:v>114.05614375581075</c:v>
                </c:pt>
                <c:pt idx="58">
                  <c:v>113.06896798045638</c:v>
                </c:pt>
                <c:pt idx="59">
                  <c:v>112.10698888545599</c:v>
                </c:pt>
                <c:pt idx="60">
                  <c:v>111.16915252521996</c:v>
                </c:pt>
                <c:pt idx="61">
                  <c:v>110.25446565849442</c:v>
                </c:pt>
                <c:pt idx="62">
                  <c:v>109.36199132572008</c:v>
                </c:pt>
                <c:pt idx="63">
                  <c:v>108.49084481393707</c:v>
                </c:pt>
                <c:pt idx="64">
                  <c:v>107.64018996973104</c:v>
                </c:pt>
                <c:pt idx="65">
                  <c:v>106.80923582528945</c:v>
                </c:pt>
                <c:pt idx="66">
                  <c:v>105.99723350662161</c:v>
                </c:pt>
                <c:pt idx="67">
                  <c:v>105.20347339647202</c:v>
                </c:pt>
                <c:pt idx="68">
                  <c:v>104.42728252749679</c:v>
                </c:pt>
                <c:pt idx="69">
                  <c:v>103.66802218393782</c:v>
                </c:pt>
                <c:pt idx="70">
                  <c:v>102.92508569236901</c:v>
                </c:pt>
                <c:pt idx="71">
                  <c:v>90.774274416273585</c:v>
                </c:pt>
                <c:pt idx="72">
                  <c:v>82.110079034650411</c:v>
                </c:pt>
                <c:pt idx="73">
                  <c:v>75.531343484931298</c:v>
                </c:pt>
                <c:pt idx="74">
                  <c:v>70.316575171866958</c:v>
                </c:pt>
                <c:pt idx="75">
                  <c:v>66.05143914127693</c:v>
                </c:pt>
                <c:pt idx="76">
                  <c:v>62.478793370971232</c:v>
                </c:pt>
                <c:pt idx="77">
                  <c:v>59.429484534488822</c:v>
                </c:pt>
                <c:pt idx="78">
                  <c:v>56.787073872294926</c:v>
                </c:pt>
                <c:pt idx="79">
                  <c:v>54.468437237978371</c:v>
                </c:pt>
                <c:pt idx="80">
                  <c:v>52.412433453381546</c:v>
                </c:pt>
                <c:pt idx="81">
                  <c:v>50.572953366050115</c:v>
                </c:pt>
                <c:pt idx="82">
                  <c:v>48.914479269183119</c:v>
                </c:pt>
                <c:pt idx="83">
                  <c:v>47.409149080322159</c:v>
                </c:pt>
                <c:pt idx="84">
                  <c:v>46.034757552525825</c:v>
                </c:pt>
                <c:pt idx="85">
                  <c:v>44.773360411043114</c:v>
                </c:pt>
                <c:pt idx="86">
                  <c:v>43.610277631090206</c:v>
                </c:pt>
                <c:pt idx="87">
                  <c:v>42.533367625807827</c:v>
                </c:pt>
                <c:pt idx="88">
                  <c:v>41.532489413135835</c:v>
                </c:pt>
                <c:pt idx="89">
                  <c:v>40.59909780785074</c:v>
                </c:pt>
                <c:pt idx="90">
                  <c:v>39.725934425298931</c:v>
                </c:pt>
                <c:pt idx="91">
                  <c:v>38.906788800500415</c:v>
                </c:pt>
                <c:pt idx="92">
                  <c:v>38.136311563601581</c:v>
                </c:pt>
                <c:pt idx="93">
                  <c:v>37.409866775303506</c:v>
                </c:pt>
                <c:pt idx="94">
                  <c:v>36.723414077203721</c:v>
                </c:pt>
                <c:pt idx="95">
                  <c:v>36.073413794171422</c:v>
                </c:pt>
                <c:pt idx="96">
                  <c:v>35.456749886370879</c:v>
                </c:pt>
                <c:pt idx="97">
                  <c:v>34.870666914122879</c:v>
                </c:pt>
                <c:pt idx="98">
                  <c:v>34.312718099981254</c:v>
                </c:pt>
                <c:pt idx="99">
                  <c:v>33.780722250694872</c:v>
                </c:pt>
                <c:pt idx="100">
                  <c:v>33.272727806554784</c:v>
                </c:pt>
                <c:pt idx="101">
                  <c:v>32.786982665123709</c:v>
                </c:pt>
                <c:pt idx="102">
                  <c:v>32.321908714302317</c:v>
                </c:pt>
                <c:pt idx="103">
                  <c:v>31.876080230101497</c:v>
                </c:pt>
                <c:pt idx="104">
                  <c:v>31.448205464593389</c:v>
                </c:pt>
                <c:pt idx="105">
                  <c:v>31.037110881806658</c:v>
                </c:pt>
                <c:pt idx="106">
                  <c:v>30.64172760296681</c:v>
                </c:pt>
                <c:pt idx="107">
                  <c:v>30.261079704226667</c:v>
                </c:pt>
                <c:pt idx="108">
                  <c:v>29.894274074928269</c:v>
                </c:pt>
                <c:pt idx="109">
                  <c:v>29.540491596274407</c:v>
                </c:pt>
                <c:pt idx="110">
                  <c:v>29.198979441935371</c:v>
                </c:pt>
                <c:pt idx="111">
                  <c:v>28.869044335762233</c:v>
                </c:pt>
                <c:pt idx="112">
                  <c:v>28.550046629102038</c:v>
                </c:pt>
                <c:pt idx="113">
                  <c:v>28.241395082512007</c:v>
                </c:pt>
                <c:pt idx="114">
                  <c:v>27.942542254958735</c:v>
                </c:pt>
                <c:pt idx="115">
                  <c:v>27.652980418654963</c:v>
                </c:pt>
                <c:pt idx="116">
                  <c:v>27.372237930152199</c:v>
                </c:pt>
                <c:pt idx="117">
                  <c:v>27.099875998664409</c:v>
                </c:pt>
                <c:pt idx="118">
                  <c:v>26.835485801236853</c:v>
                </c:pt>
                <c:pt idx="119">
                  <c:v>26.578685901607326</c:v>
                </c:pt>
                <c:pt idx="120">
                  <c:v>26.329119935685799</c:v>
                </c:pt>
                <c:pt idx="121">
                  <c:v>26.086454531704348</c:v>
                </c:pt>
                <c:pt idx="122">
                  <c:v>25.850377437426552</c:v>
                </c:pt>
                <c:pt idx="123">
                  <c:v>25.620595830487456</c:v>
                </c:pt>
                <c:pt idx="124">
                  <c:v>25.396834791070219</c:v>
                </c:pt>
                <c:pt idx="125">
                  <c:v>25.178835918803184</c:v>
                </c:pt>
                <c:pt idx="126">
                  <c:v>24.966356078054421</c:v>
                </c:pt>
                <c:pt idx="127">
                  <c:v>24.759166257770829</c:v>
                </c:pt>
                <c:pt idx="128">
                  <c:v>24.55705053370507</c:v>
                </c:pt>
                <c:pt idx="129">
                  <c:v>24.359805122338528</c:v>
                </c:pt>
                <c:pt idx="130">
                  <c:v>24.16723751707638</c:v>
                </c:pt>
                <c:pt idx="131">
                  <c:v>23.979165698390968</c:v>
                </c:pt>
                <c:pt idx="132">
                  <c:v>23.795417410546538</c:v>
                </c:pt>
                <c:pt idx="133">
                  <c:v>23.615829498372424</c:v>
                </c:pt>
                <c:pt idx="134">
                  <c:v>14.924812009316311</c:v>
                </c:pt>
                <c:pt idx="135">
                  <c:v>11.796899270343253</c:v>
                </c:pt>
                <c:pt idx="136">
                  <c:v>10.059576801032197</c:v>
                </c:pt>
                <c:pt idx="137">
                  <c:v>8.9164299731916667</c:v>
                </c:pt>
                <c:pt idx="138">
                  <c:v>8.091274819862539</c:v>
                </c:pt>
                <c:pt idx="139">
                  <c:v>7.4596231825434289</c:v>
                </c:pt>
                <c:pt idx="140">
                  <c:v>6.9560217253581991</c:v>
                </c:pt>
                <c:pt idx="141">
                  <c:v>6.5423347004554291</c:v>
                </c:pt>
                <c:pt idx="142">
                  <c:v>6.1946409449672899</c:v>
                </c:pt>
                <c:pt idx="143">
                  <c:v>5.897075107122097</c:v>
                </c:pt>
                <c:pt idx="144">
                  <c:v>5.6386447656064096</c:v>
                </c:pt>
                <c:pt idx="145">
                  <c:v>5.4114608909619406</c:v>
                </c:pt>
                <c:pt idx="146">
                  <c:v>5.2096952075844287</c:v>
                </c:pt>
                <c:pt idx="147">
                  <c:v>5.0289360258269182</c:v>
                </c:pt>
                <c:pt idx="148">
                  <c:v>4.8657742348693311</c:v>
                </c:pt>
                <c:pt idx="149">
                  <c:v>4.7175281826579614</c:v>
                </c:pt>
                <c:pt idx="150">
                  <c:v>4.5820555375511303</c:v>
                </c:pt>
                <c:pt idx="151">
                  <c:v>4.4576213945308441</c:v>
                </c:pt>
                <c:pt idx="152">
                  <c:v>4.3428037766855736</c:v>
                </c:pt>
                <c:pt idx="153">
                  <c:v>4.2364246148038314</c:v>
                </c:pt>
                <c:pt idx="154">
                  <c:v>4.1374984655371643</c:v>
                </c:pt>
                <c:pt idx="155">
                  <c:v>4.0451938204444859</c:v>
                </c:pt>
                <c:pt idx="156">
                  <c:v>3.9588035083569539</c:v>
                </c:pt>
                <c:pt idx="157">
                  <c:v>3.8777217686747405</c:v>
                </c:pt>
                <c:pt idx="158">
                  <c:v>3.8014262885216361</c:v>
                </c:pt>
                <c:pt idx="159">
                  <c:v>3.7294639816616155</c:v>
                </c:pt>
                <c:pt idx="160">
                  <c:v>3.6614396215977867</c:v>
                </c:pt>
                <c:pt idx="161">
                  <c:v>3.5970066756657366</c:v>
                </c:pt>
                <c:pt idx="162">
                  <c:v>3.5358598535565511</c:v>
                </c:pt>
                <c:pt idx="163">
                  <c:v>3.4777290037389692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CA-7E4D-820D-9A170A50A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015664"/>
        <c:axId val="449807792"/>
      </c:scatterChart>
      <c:valAx>
        <c:axId val="37201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h0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9807792"/>
        <c:crosses val="autoZero"/>
        <c:crossBetween val="midCat"/>
      </c:valAx>
      <c:valAx>
        <c:axId val="4498077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v0(m/s)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2015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</xdr:row>
      <xdr:rowOff>88900</xdr:rowOff>
    </xdr:from>
    <xdr:to>
      <xdr:col>6</xdr:col>
      <xdr:colOff>50800</xdr:colOff>
      <xdr:row>4</xdr:row>
      <xdr:rowOff>101600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D6C0B17-0BA8-E845-B6EB-CE2C621D1937}"/>
            </a:ext>
          </a:extLst>
        </xdr:cNvPr>
        <xdr:cNvSpPr txBox="1"/>
      </xdr:nvSpPr>
      <xdr:spPr>
        <a:xfrm>
          <a:off x="279400" y="292100"/>
          <a:ext cx="4724400" cy="62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Determinare l’angolo</a:t>
          </a:r>
          <a:r>
            <a:rPr lang="it-IT" sz="1100">
              <a:solidFill>
                <a:schemeClr val="dk1"/>
              </a:solidFill>
              <a:effectLst/>
              <a:latin typeface="Symbol" pitchFamily="2" charset="2"/>
              <a:ea typeface="+mn-ea"/>
              <a:cs typeface="+mn-cs"/>
            </a:rPr>
            <a:t> q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formato dai due vettori di modulo 5 e 17 sapendo che il prodotto scalare tra i due vettori è uguale ad 81.</a:t>
          </a:r>
          <a:r>
            <a:rPr lang="it-IT">
              <a:effectLst/>
            </a:rPr>
            <a:t> </a:t>
          </a:r>
          <a:endParaRPr lang="it-IT" sz="1100"/>
        </a:p>
      </xdr:txBody>
    </xdr:sp>
    <xdr:clientData/>
  </xdr:twoCellAnchor>
  <xdr:twoCellAnchor>
    <xdr:from>
      <xdr:col>0</xdr:col>
      <xdr:colOff>279400</xdr:colOff>
      <xdr:row>13</xdr:row>
      <xdr:rowOff>165100</xdr:rowOff>
    </xdr:from>
    <xdr:to>
      <xdr:col>6</xdr:col>
      <xdr:colOff>50800</xdr:colOff>
      <xdr:row>16</xdr:row>
      <xdr:rowOff>177800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>
              <a:extLst>
                <a:ext uri="{FF2B5EF4-FFF2-40B4-BE49-F238E27FC236}">
                  <a16:creationId xmlns:a16="http://schemas.microsoft.com/office/drawing/2014/main" id="{FEE150BA-EB5F-5F45-8FB2-A03A58FD49CC}"/>
                </a:ext>
              </a:extLst>
            </xdr:cNvPr>
            <xdr:cNvSpPr txBox="1"/>
          </xdr:nvSpPr>
          <xdr:spPr>
            <a:xfrm>
              <a:off x="279400" y="2806700"/>
              <a:ext cx="4724400" cy="622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 Determinare il modulo del prodotto vettoriale: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⃗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</m:acc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acc>
                      <m:accPr>
                        <m:chr m:val="⃗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</m:acc>
                    <m:r>
                      <a:rPr lang="it-IT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acc>
                      <m:accPr>
                        <m:chr m:val="⃗"/>
                        <m:ctrlPr>
                          <a:rPr lang="it-IT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e>
                    </m:acc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9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+3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𝑗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+11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acc>
                      </m:e>
                    </m:d>
                    <m:r>
                      <a:rPr lang="it-I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+3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𝑗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−4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acc>
                      </m:e>
                    </m: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3" name="CasellaDiTesto 2">
              <a:extLst>
                <a:ext uri="{FF2B5EF4-FFF2-40B4-BE49-F238E27FC236}">
                  <a16:creationId xmlns:a16="http://schemas.microsoft.com/office/drawing/2014/main" id="{FEE150BA-EB5F-5F45-8FB2-A03A58FD49CC}"/>
                </a:ext>
              </a:extLst>
            </xdr:cNvPr>
            <xdr:cNvSpPr txBox="1"/>
          </xdr:nvSpPr>
          <xdr:spPr>
            <a:xfrm>
              <a:off x="279400" y="2806700"/>
              <a:ext cx="4724400" cy="622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 Determinare il modulo del prodotto vettoriale:</a:t>
              </a:r>
            </a:p>
            <a:p>
              <a:r>
                <a:rPr lang="it-IT" sz="1100" b="0" i="0">
                  <a:latin typeface="Cambria Math" panose="02040503050406030204" pitchFamily="18" charset="0"/>
                </a:rPr>
                <a:t>𝐶 ⃗=𝐴 ⃗</a:t>
              </a:r>
              <a:r>
                <a:rPr lang="it-IT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 ⃗</a:t>
              </a:r>
              <a:r>
                <a:rPr lang="it-IT" sz="1100" b="0" i="0">
                  <a:latin typeface="Cambria Math" panose="02040503050406030204" pitchFamily="18" charset="0"/>
                </a:rPr>
                <a:t>=(9𝑖 ̂+3𝑗 ̂+11𝑘 ̂ )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it-IT" sz="1100" b="0" i="0">
                  <a:latin typeface="Cambria Math" panose="02040503050406030204" pitchFamily="18" charset="0"/>
                </a:rPr>
                <a:t>(2𝑖 ̂+3𝑗 ̂−4𝑘 ̂ )</a:t>
              </a:r>
              <a:endParaRPr lang="it-IT" sz="1100"/>
            </a:p>
          </xdr:txBody>
        </xdr:sp>
      </mc:Fallback>
    </mc:AlternateContent>
    <xdr:clientData/>
  </xdr:twoCellAnchor>
  <xdr:twoCellAnchor>
    <xdr:from>
      <xdr:col>0</xdr:col>
      <xdr:colOff>304800</xdr:colOff>
      <xdr:row>28</xdr:row>
      <xdr:rowOff>127000</xdr:rowOff>
    </xdr:from>
    <xdr:to>
      <xdr:col>6</xdr:col>
      <xdr:colOff>76200</xdr:colOff>
      <xdr:row>31</xdr:row>
      <xdr:rowOff>139700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>
              <a:extLst>
                <a:ext uri="{FF2B5EF4-FFF2-40B4-BE49-F238E27FC236}">
                  <a16:creationId xmlns:a16="http://schemas.microsoft.com/office/drawing/2014/main" id="{167660D2-840B-F34E-A21D-AA2E633B7B34}"/>
                </a:ext>
              </a:extLst>
            </xdr:cNvPr>
            <xdr:cNvSpPr txBox="1"/>
          </xdr:nvSpPr>
          <xdr:spPr>
            <a:xfrm>
              <a:off x="304800" y="5816600"/>
              <a:ext cx="4724400" cy="622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3) Determinare il modulo del  vettore</a:t>
              </a:r>
              <a:r>
                <a:rPr lang="it-IT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acc>
                    <m:accPr>
                      <m:chr m:val="⃗"/>
                      <m:ctrlPr>
                        <a:rPr lang="it-IT" sz="11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</m:acc>
                </m:oMath>
              </a14:m>
              <a:r>
                <a:rPr lang="it-IT" sz="1100"/>
                <a:t> che ha componente x uguale a 6 e forma un angolo di 85° con l'asse delle ascisse</a:t>
              </a:r>
            </a:p>
          </xdr:txBody>
        </xdr:sp>
      </mc:Choice>
      <mc:Fallback xmlns="">
        <xdr:sp macro="" textlink="">
          <xdr:nvSpPr>
            <xdr:cNvPr id="4" name="CasellaDiTesto 3">
              <a:extLst>
                <a:ext uri="{FF2B5EF4-FFF2-40B4-BE49-F238E27FC236}">
                  <a16:creationId xmlns:a16="http://schemas.microsoft.com/office/drawing/2014/main" id="{167660D2-840B-F34E-A21D-AA2E633B7B34}"/>
                </a:ext>
              </a:extLst>
            </xdr:cNvPr>
            <xdr:cNvSpPr txBox="1"/>
          </xdr:nvSpPr>
          <xdr:spPr>
            <a:xfrm>
              <a:off x="304800" y="5816600"/>
              <a:ext cx="4724400" cy="622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3) Determinare il modulo del  vettore</a:t>
              </a:r>
              <a:r>
                <a:rPr lang="it-IT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it-IT" sz="1100" b="0" i="0">
                  <a:latin typeface="Cambria Math" panose="02040503050406030204" pitchFamily="18" charset="0"/>
                </a:rPr>
                <a:t>𝐴 ⃗</a:t>
              </a:r>
              <a:r>
                <a:rPr lang="it-IT" sz="1100"/>
                <a:t> che ha componente x uguale a 6 e forma un angolo di 85° con l'asse delle ascisse</a:t>
              </a:r>
            </a:p>
          </xdr:txBody>
        </xdr:sp>
      </mc:Fallback>
    </mc:AlternateContent>
    <xdr:clientData/>
  </xdr:twoCellAnchor>
  <xdr:twoCellAnchor>
    <xdr:from>
      <xdr:col>0</xdr:col>
      <xdr:colOff>368300</xdr:colOff>
      <xdr:row>40</xdr:row>
      <xdr:rowOff>63500</xdr:rowOff>
    </xdr:from>
    <xdr:to>
      <xdr:col>6</xdr:col>
      <xdr:colOff>139700</xdr:colOff>
      <xdr:row>43</xdr:row>
      <xdr:rowOff>76200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7D855D3D-C4AC-6343-9005-56BD647F5A37}"/>
            </a:ext>
          </a:extLst>
        </xdr:cNvPr>
        <xdr:cNvSpPr txBox="1"/>
      </xdr:nvSpPr>
      <xdr:spPr>
        <a:xfrm>
          <a:off x="368300" y="8191500"/>
          <a:ext cx="4724400" cy="62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Dato un vettore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=15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+8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+15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per quale numero bisogna moltiplicare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affinché si abbia un vettore parallelo ad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di modulo 100.</a:t>
          </a:r>
          <a:r>
            <a:rPr lang="it-IT">
              <a:effectLst/>
            </a:rPr>
            <a:t> </a:t>
          </a:r>
          <a:endParaRPr lang="it-IT" sz="1100"/>
        </a:p>
      </xdr:txBody>
    </xdr:sp>
    <xdr:clientData/>
  </xdr:twoCellAnchor>
  <xdr:twoCellAnchor>
    <xdr:from>
      <xdr:col>0</xdr:col>
      <xdr:colOff>368300</xdr:colOff>
      <xdr:row>51</xdr:row>
      <xdr:rowOff>25400</xdr:rowOff>
    </xdr:from>
    <xdr:to>
      <xdr:col>6</xdr:col>
      <xdr:colOff>139700</xdr:colOff>
      <xdr:row>55</xdr:row>
      <xdr:rowOff>177800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sellaDiTesto 5">
              <a:extLst>
                <a:ext uri="{FF2B5EF4-FFF2-40B4-BE49-F238E27FC236}">
                  <a16:creationId xmlns:a16="http://schemas.microsoft.com/office/drawing/2014/main" id="{A792E9BB-D1FD-BD44-BE09-D386921FB473}"/>
                </a:ext>
              </a:extLst>
            </xdr:cNvPr>
            <xdr:cNvSpPr txBox="1"/>
          </xdr:nvSpPr>
          <xdr:spPr>
            <a:xfrm>
              <a:off x="368300" y="10388600"/>
              <a:ext cx="4724400" cy="9652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5) Dati</a:t>
              </a:r>
              <a:r>
                <a:rPr lang="it-IT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due vettori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⃗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</m:acc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3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+3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𝑗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+4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acc>
                      </m:e>
                    </m:d>
                    <m:r>
                      <a:rPr lang="it-IT" sz="1100" b="0" i="1">
                        <a:latin typeface="Cambria Math" panose="02040503050406030204" pitchFamily="18" charset="0"/>
                      </a:rPr>
                      <m:t>; </m:t>
                    </m:r>
                    <m:acc>
                      <m:accPr>
                        <m:chr m:val="⃗"/>
                        <m:ctrlPr>
                          <a:rPr lang="it-IT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it-I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</m:t>
                        </m:r>
                      </m:e>
                    </m:acc>
                    <m:r>
                      <a:rPr lang="it-I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12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+5</m:t>
                        </m:r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𝑗</m:t>
                            </m:r>
                          </m:e>
                        </m:acc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e>
                          <m:sub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sub>
                        </m:sSub>
                        <m:acc>
                          <m:accPr>
                            <m:chr m:val="̂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acc>
                      </m:e>
                    </m:d>
                  </m:oMath>
                </m:oMathPara>
              </a14:m>
              <a:endParaRPr lang="it-IT" sz="1100"/>
            </a:p>
            <a:p>
              <a:r>
                <a:rPr lang="it-IT" sz="1100"/>
                <a:t>determinare il valore di </a:t>
              </a:r>
              <a14:m>
                <m:oMath xmlns:m="http://schemas.openxmlformats.org/officeDocument/2006/math">
                  <m:sSub>
                    <m:sSubPr>
                      <m:ctrlPr>
                        <a:rPr lang="it-IT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𝐵</m:t>
                      </m:r>
                    </m:e>
                    <m:sub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𝑧</m:t>
                      </m:r>
                    </m:sub>
                  </m:sSub>
                </m:oMath>
              </a14:m>
              <a:r>
                <a:rPr lang="it-IT" sz="1100"/>
                <a:t> affinche il loro prodotto</a:t>
              </a:r>
              <a:r>
                <a:rPr lang="it-IT" sz="1100" baseline="0"/>
                <a:t> scalare sia uguale a 50</a:t>
              </a:r>
              <a:r>
                <a:rPr lang="it-IT" sz="1100"/>
                <a:t> </a:t>
              </a:r>
            </a:p>
          </xdr:txBody>
        </xdr:sp>
      </mc:Choice>
      <mc:Fallback xmlns="">
        <xdr:sp macro="" textlink="">
          <xdr:nvSpPr>
            <xdr:cNvPr id="6" name="CasellaDiTesto 5">
              <a:extLst>
                <a:ext uri="{FF2B5EF4-FFF2-40B4-BE49-F238E27FC236}">
                  <a16:creationId xmlns:a16="http://schemas.microsoft.com/office/drawing/2014/main" id="{A792E9BB-D1FD-BD44-BE09-D386921FB473}"/>
                </a:ext>
              </a:extLst>
            </xdr:cNvPr>
            <xdr:cNvSpPr txBox="1"/>
          </xdr:nvSpPr>
          <xdr:spPr>
            <a:xfrm>
              <a:off x="368300" y="10388600"/>
              <a:ext cx="4724400" cy="9652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5) Dati</a:t>
              </a:r>
              <a:r>
                <a:rPr lang="it-IT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 due vettori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:</a:t>
              </a:r>
            </a:p>
            <a:p>
              <a:r>
                <a:rPr lang="it-IT" sz="1100" b="0" i="0">
                  <a:latin typeface="Cambria Math" panose="02040503050406030204" pitchFamily="18" charset="0"/>
                </a:rPr>
                <a:t>𝐴 ⃗=(3𝑖 ̂+3𝑗 ̂+4𝑘 ̂ ); 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 ⃗=</a:t>
              </a:r>
              <a:r>
                <a:rPr lang="it-IT" sz="1100" b="0" i="0">
                  <a:latin typeface="Cambria Math" panose="02040503050406030204" pitchFamily="18" charset="0"/>
                </a:rPr>
                <a:t>(12𝑖 ̂+5𝑗 ̂−𝐵_𝑧 𝑘 ̂ )</a:t>
              </a:r>
              <a:endParaRPr lang="it-IT" sz="1100"/>
            </a:p>
            <a:p>
              <a:r>
                <a:rPr lang="it-IT" sz="1100"/>
                <a:t>determinare il valore di </a:t>
              </a:r>
              <a:r>
                <a:rPr lang="it-IT" sz="1100" b="0" i="0">
                  <a:latin typeface="Cambria Math" panose="02040503050406030204" pitchFamily="18" charset="0"/>
                </a:rPr>
                <a:t>𝐵_𝑧</a:t>
              </a:r>
              <a:r>
                <a:rPr lang="it-IT" sz="1100"/>
                <a:t> affinche il loro prodotto</a:t>
              </a:r>
              <a:r>
                <a:rPr lang="it-IT" sz="1100" baseline="0"/>
                <a:t> scalare sia uguale a 50</a:t>
              </a:r>
              <a:r>
                <a:rPr lang="it-IT" sz="1100"/>
                <a:t> </a:t>
              </a:r>
            </a:p>
          </xdr:txBody>
        </xdr:sp>
      </mc:Fallback>
    </mc:AlternateContent>
    <xdr:clientData/>
  </xdr:twoCellAnchor>
  <xdr:oneCellAnchor>
    <xdr:from>
      <xdr:col>7</xdr:col>
      <xdr:colOff>482600</xdr:colOff>
      <xdr:row>45</xdr:row>
      <xdr:rowOff>165100</xdr:rowOff>
    </xdr:from>
    <xdr:ext cx="65" cy="172098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7EE917ED-CB1E-2646-B613-2BE8271CE55B}"/>
            </a:ext>
          </a:extLst>
        </xdr:cNvPr>
        <xdr:cNvSpPr txBox="1"/>
      </xdr:nvSpPr>
      <xdr:spPr>
        <a:xfrm>
          <a:off x="6261100" y="9309100"/>
          <a:ext cx="65" cy="1720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0</xdr:col>
      <xdr:colOff>520700</xdr:colOff>
      <xdr:row>63</xdr:row>
      <xdr:rowOff>190500</xdr:rowOff>
    </xdr:from>
    <xdr:to>
      <xdr:col>6</xdr:col>
      <xdr:colOff>292100</xdr:colOff>
      <xdr:row>67</xdr:row>
      <xdr:rowOff>0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C9B95A28-E5DE-D34E-8DCC-71707E38C729}"/>
            </a:ext>
          </a:extLst>
        </xdr:cNvPr>
        <xdr:cNvSpPr txBox="1"/>
      </xdr:nvSpPr>
      <xdr:spPr>
        <a:xfrm>
          <a:off x="520700" y="12992100"/>
          <a:ext cx="4724400" cy="62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Calcolare con quale velocità raggiunge il suolo un corpo che è lanciato da un'altezza di 70m con una velocità iniziale verso il basso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96 m/s.</a:t>
          </a:r>
          <a:endParaRPr lang="it-IT" sz="1100"/>
        </a:p>
      </xdr:txBody>
    </xdr:sp>
    <xdr:clientData/>
  </xdr:twoCellAnchor>
  <xdr:twoCellAnchor>
    <xdr:from>
      <xdr:col>0</xdr:col>
      <xdr:colOff>393700</xdr:colOff>
      <xdr:row>92</xdr:row>
      <xdr:rowOff>63500</xdr:rowOff>
    </xdr:from>
    <xdr:to>
      <xdr:col>6</xdr:col>
      <xdr:colOff>165100</xdr:colOff>
      <xdr:row>95</xdr:row>
      <xdr:rowOff>76200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7CE449BC-2501-9443-AE71-128E9C3B675C}"/>
            </a:ext>
          </a:extLst>
        </xdr:cNvPr>
        <xdr:cNvSpPr txBox="1"/>
      </xdr:nvSpPr>
      <xdr:spPr>
        <a:xfrm>
          <a:off x="393700" y="15100300"/>
          <a:ext cx="4724400" cy="62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Determinare la gittata di un proiettile sparato da un cannone inclinato di 35° rispetto al piano oriz- zontale, con una velocità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la cui componente lungo l’asse x è vx=32 m/s. 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it-IT" sz="1100"/>
        </a:p>
      </xdr:txBody>
    </xdr:sp>
    <xdr:clientData/>
  </xdr:twoCellAnchor>
  <xdr:twoCellAnchor>
    <xdr:from>
      <xdr:col>0</xdr:col>
      <xdr:colOff>508000</xdr:colOff>
      <xdr:row>74</xdr:row>
      <xdr:rowOff>12700</xdr:rowOff>
    </xdr:from>
    <xdr:to>
      <xdr:col>6</xdr:col>
      <xdr:colOff>279400</xdr:colOff>
      <xdr:row>77</xdr:row>
      <xdr:rowOff>25400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27E554AD-4BD1-7343-B424-7ACB33C8E4EC}"/>
            </a:ext>
          </a:extLst>
        </xdr:cNvPr>
        <xdr:cNvSpPr txBox="1"/>
      </xdr:nvSpPr>
      <xdr:spPr>
        <a:xfrm>
          <a:off x="508000" y="15049500"/>
          <a:ext cx="4724400" cy="62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Un’auto che viaggia ad una velocità di 13 m/s, inizia a frenare in un certo istante. Si determini il valore della decelerazione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necessaria affinché l’auto si fermi dopo una distanza D uguale a 11 m dal punto in cui ha iniziato a frenare.</a:t>
          </a:r>
          <a:endParaRPr lang="it-IT" sz="1100"/>
        </a:p>
      </xdr:txBody>
    </xdr:sp>
    <xdr:clientData/>
  </xdr:twoCellAnchor>
  <xdr:twoCellAnchor>
    <xdr:from>
      <xdr:col>0</xdr:col>
      <xdr:colOff>469900</xdr:colOff>
      <xdr:row>105</xdr:row>
      <xdr:rowOff>190500</xdr:rowOff>
    </xdr:from>
    <xdr:to>
      <xdr:col>6</xdr:col>
      <xdr:colOff>241300</xdr:colOff>
      <xdr:row>109</xdr:row>
      <xdr:rowOff>190500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5F0FEF78-63D9-BB40-BE2E-0F1AB4ADEE8B}"/>
            </a:ext>
          </a:extLst>
        </xdr:cNvPr>
        <xdr:cNvSpPr txBox="1"/>
      </xdr:nvSpPr>
      <xdr:spPr>
        <a:xfrm>
          <a:off x="469900" y="21526500"/>
          <a:ext cx="47244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Un corpo è lasciato cadere con velocità nulla da un’altezza h0=12 m dal suolo. Nello stesso istante e ad una distanza D=87 m parte una palla rasoterra con velocità v0 parallela al suolo. Calcolare v0 affinché la palla colpisca il corpo nell’istante in cui il corpo è arrivato al suolo.</a:t>
          </a:r>
          <a:r>
            <a:rPr lang="it-IT">
              <a:effectLst/>
            </a:rPr>
            <a:t>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it-IT" sz="1100"/>
        </a:p>
      </xdr:txBody>
    </xdr:sp>
    <xdr:clientData/>
  </xdr:twoCellAnchor>
  <xdr:twoCellAnchor>
    <xdr:from>
      <xdr:col>5</xdr:col>
      <xdr:colOff>317500</xdr:colOff>
      <xdr:row>114</xdr:row>
      <xdr:rowOff>190500</xdr:rowOff>
    </xdr:from>
    <xdr:to>
      <xdr:col>15</xdr:col>
      <xdr:colOff>76200</xdr:colOff>
      <xdr:row>139</xdr:row>
      <xdr:rowOff>38100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139CA968-FDA2-EF43-9908-DA60C7EFFF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280</xdr:row>
      <xdr:rowOff>0</xdr:rowOff>
    </xdr:from>
    <xdr:to>
      <xdr:col>6</xdr:col>
      <xdr:colOff>596900</xdr:colOff>
      <xdr:row>284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sellaDiTesto 14">
              <a:extLst>
                <a:ext uri="{FF2B5EF4-FFF2-40B4-BE49-F238E27FC236}">
                  <a16:creationId xmlns:a16="http://schemas.microsoft.com/office/drawing/2014/main" id="{36CDB9FB-0437-0446-8452-97BFABC658FC}"/>
                </a:ext>
              </a:extLst>
            </xdr:cNvPr>
            <xdr:cNvSpPr txBox="1"/>
          </xdr:nvSpPr>
          <xdr:spPr>
            <a:xfrm>
              <a:off x="825500" y="56896000"/>
              <a:ext cx="4724400" cy="81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10) Un corpo inizialmente fermo si muove di moto circolare su una circonferenza con un’accelerazione angolare </a:t>
              </a:r>
              <a:r>
                <a:rPr lang="it-IT" sz="1100">
                  <a:solidFill>
                    <a:schemeClr val="dk1"/>
                  </a:solidFill>
                  <a:effectLst/>
                  <a:latin typeface="Symbol" pitchFamily="2" charset="2"/>
                  <a:ea typeface="+mn-ea"/>
                  <a:cs typeface="+mn-cs"/>
                </a:rPr>
                <a:t>a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=1,6 rad/</a:t>
              </a:r>
              <a14:m>
                <m:oMath xmlns:m="http://schemas.openxmlformats.org/officeDocument/2006/math">
                  <m:sSup>
                    <m:sSupPr>
                      <m:ctrlPr>
                        <a:rPr lang="it-IT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</m:t>
                      </m:r>
                    </m:e>
                    <m:sup>
                      <m:r>
                        <a:rPr lang="it-IT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 Quanti giri della circonferenza ha compiuto il corpo dopo 6 s ? </a:t>
              </a:r>
            </a:p>
          </xdr:txBody>
        </xdr:sp>
      </mc:Choice>
      <mc:Fallback xmlns="">
        <xdr:sp macro="" textlink="">
          <xdr:nvSpPr>
            <xdr:cNvPr id="15" name="CasellaDiTesto 14">
              <a:extLst>
                <a:ext uri="{FF2B5EF4-FFF2-40B4-BE49-F238E27FC236}">
                  <a16:creationId xmlns:a16="http://schemas.microsoft.com/office/drawing/2014/main" id="{36CDB9FB-0437-0446-8452-97BFABC658FC}"/>
                </a:ext>
              </a:extLst>
            </xdr:cNvPr>
            <xdr:cNvSpPr txBox="1"/>
          </xdr:nvSpPr>
          <xdr:spPr>
            <a:xfrm>
              <a:off x="825500" y="56896000"/>
              <a:ext cx="4724400" cy="81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10) Un corpo inizialmente fermo si muove di moto circolare su una circonferenza con un’accelerazione angolare </a:t>
              </a:r>
              <a:r>
                <a:rPr lang="it-IT" sz="1100">
                  <a:solidFill>
                    <a:schemeClr val="dk1"/>
                  </a:solidFill>
                  <a:effectLst/>
                  <a:latin typeface="Symbol" pitchFamily="2" charset="2"/>
                  <a:ea typeface="+mn-ea"/>
                  <a:cs typeface="+mn-cs"/>
                </a:rPr>
                <a:t>a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=1,6 rad/</a:t>
              </a:r>
              <a:r>
                <a:rPr lang="it-I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𝑠^2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. Quanti giri della circonferenza ha compiuto il corpo dopo 6 s ? </a:t>
              </a:r>
            </a:p>
          </xdr:txBody>
        </xdr:sp>
      </mc:Fallback>
    </mc:AlternateContent>
    <xdr:clientData/>
  </xdr:twoCellAnchor>
  <xdr:twoCellAnchor>
    <xdr:from>
      <xdr:col>1</xdr:col>
      <xdr:colOff>0</xdr:colOff>
      <xdr:row>291</xdr:row>
      <xdr:rowOff>0</xdr:rowOff>
    </xdr:from>
    <xdr:to>
      <xdr:col>6</xdr:col>
      <xdr:colOff>596900</xdr:colOff>
      <xdr:row>295</xdr:row>
      <xdr:rowOff>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5838C7EC-042A-5044-A0C1-FFFE47188781}"/>
            </a:ext>
          </a:extLst>
        </xdr:cNvPr>
        <xdr:cNvSpPr txBox="1"/>
      </xdr:nvSpPr>
      <xdr:spPr>
        <a:xfrm>
          <a:off x="825500" y="59131200"/>
          <a:ext cx="47244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11) Determinare il valore dell’accelerazione centripeta di una moto che percorre in 6 s a velocità di modulo costante (moto circolare uniforme) una curva con raggio di curvatura R= 100 m e lunga L=153 m </a:t>
          </a:r>
        </a:p>
      </xdr:txBody>
    </xdr:sp>
    <xdr:clientData/>
  </xdr:twoCellAnchor>
  <xdr:twoCellAnchor>
    <xdr:from>
      <xdr:col>1</xdr:col>
      <xdr:colOff>0</xdr:colOff>
      <xdr:row>302</xdr:row>
      <xdr:rowOff>0</xdr:rowOff>
    </xdr:from>
    <xdr:to>
      <xdr:col>6</xdr:col>
      <xdr:colOff>596900</xdr:colOff>
      <xdr:row>306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asellaDiTesto 16">
              <a:extLst>
                <a:ext uri="{FF2B5EF4-FFF2-40B4-BE49-F238E27FC236}">
                  <a16:creationId xmlns:a16="http://schemas.microsoft.com/office/drawing/2014/main" id="{6C8F3812-323A-FD43-8198-1045A5993776}"/>
                </a:ext>
              </a:extLst>
            </xdr:cNvPr>
            <xdr:cNvSpPr txBox="1"/>
          </xdr:nvSpPr>
          <xdr:spPr>
            <a:xfrm>
              <a:off x="825500" y="61366400"/>
              <a:ext cx="4724400" cy="81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12) Sia dato un disco che all’istante iniziale gira con velocita angolare pari a </a:t>
              </a:r>
              <a14:m>
                <m:oMath xmlns:m="http://schemas.openxmlformats.org/officeDocument/2006/math">
                  <m:sSub>
                    <m:sSubPr>
                      <m:ctrlPr>
                        <a:rPr lang="it-IT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𝜔</m:t>
                      </m:r>
                    </m:e>
                    <m:sub>
                      <m:r>
                        <a:rPr lang="it-IT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</m:oMath>
              </a14:m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=3,3 rad/s attorno ad un asse passante per il suo centro. Determinare il numero di giri effettuati dal disco prima di fermarsi, sapendo che si ferma dopo 5 s.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asellaDiTesto 16">
              <a:extLst>
                <a:ext uri="{FF2B5EF4-FFF2-40B4-BE49-F238E27FC236}">
                  <a16:creationId xmlns:a16="http://schemas.microsoft.com/office/drawing/2014/main" id="{6C8F3812-323A-FD43-8198-1045A5993776}"/>
                </a:ext>
              </a:extLst>
            </xdr:cNvPr>
            <xdr:cNvSpPr txBox="1"/>
          </xdr:nvSpPr>
          <xdr:spPr>
            <a:xfrm>
              <a:off x="825500" y="61366400"/>
              <a:ext cx="4724400" cy="81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12) Sia dato un disco che all’istante iniziale gira con velocita angolare pari a </a:t>
              </a:r>
              <a:r>
                <a:rPr lang="it-IT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𝜔</a:t>
              </a:r>
              <a:r>
                <a:rPr lang="it-IT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it-I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=3,3 rad/s attorno ad un asse passante per il suo centro. Determinare il numero di giri effettuati dal disco prima di fermarsi, sapendo che si ferma dopo 5 s.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314</xdr:row>
      <xdr:rowOff>0</xdr:rowOff>
    </xdr:from>
    <xdr:to>
      <xdr:col>6</xdr:col>
      <xdr:colOff>596900</xdr:colOff>
      <xdr:row>318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asellaDiTesto 17">
              <a:extLst>
                <a:ext uri="{FF2B5EF4-FFF2-40B4-BE49-F238E27FC236}">
                  <a16:creationId xmlns:a16="http://schemas.microsoft.com/office/drawing/2014/main" id="{073EB5F0-A56A-9440-B65A-D5DEC7CF0438}"/>
                </a:ext>
              </a:extLst>
            </xdr:cNvPr>
            <xdr:cNvSpPr txBox="1"/>
          </xdr:nvSpPr>
          <xdr:spPr>
            <a:xfrm>
              <a:off x="825500" y="63804800"/>
              <a:ext cx="4724400" cy="81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13) Una cassa di massa M=13 kg viene spostata di un tratto d=68 m con velocità costante su un piano orizzontale con coefficiente di attrito dinamico </a:t>
              </a:r>
              <a14:m>
                <m:oMath xmlns:m="http://schemas.openxmlformats.org/officeDocument/2006/math">
                  <m:sSub>
                    <m:sSubPr>
                      <m:ctrlPr>
                        <a:rPr lang="it-IT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𝜌</m:t>
                      </m:r>
                    </m:e>
                    <m:sub>
                      <m:r>
                        <a:rPr lang="it-IT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</m:sub>
                  </m:sSub>
                </m:oMath>
              </a14:m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=0.2. Calcolare il lavoro necessario per effettuare tale spostamento.</a:t>
              </a:r>
              <a:r>
                <a:rPr lang="it-IT">
                  <a:effectLst/>
                </a:rPr>
                <a:t> </a:t>
              </a: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asellaDiTesto 17">
              <a:extLst>
                <a:ext uri="{FF2B5EF4-FFF2-40B4-BE49-F238E27FC236}">
                  <a16:creationId xmlns:a16="http://schemas.microsoft.com/office/drawing/2014/main" id="{073EB5F0-A56A-9440-B65A-D5DEC7CF0438}"/>
                </a:ext>
              </a:extLst>
            </xdr:cNvPr>
            <xdr:cNvSpPr txBox="1"/>
          </xdr:nvSpPr>
          <xdr:spPr>
            <a:xfrm>
              <a:off x="825500" y="63804800"/>
              <a:ext cx="4724400" cy="812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13) Una cassa di massa M=13 kg viene spostata di un tratto d=68 m con velocità costante su un piano orizzontale con coefficiente di attrito dinamico </a:t>
              </a:r>
              <a:r>
                <a:rPr lang="it-IT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𝜌</a:t>
              </a:r>
              <a:r>
                <a:rPr lang="it-IT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it-I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=0.2. Calcolare il lavoro necessario per effettuare tale spostamento.</a:t>
              </a:r>
              <a:r>
                <a:rPr lang="it-IT">
                  <a:effectLst/>
                </a:rPr>
                <a:t> </a:t>
              </a: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325</xdr:row>
      <xdr:rowOff>0</xdr:rowOff>
    </xdr:from>
    <xdr:to>
      <xdr:col>6</xdr:col>
      <xdr:colOff>596900</xdr:colOff>
      <xdr:row>329</xdr:row>
      <xdr:rowOff>190500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asellaDiTesto 18">
              <a:extLst>
                <a:ext uri="{FF2B5EF4-FFF2-40B4-BE49-F238E27FC236}">
                  <a16:creationId xmlns:a16="http://schemas.microsoft.com/office/drawing/2014/main" id="{7820499E-C215-6844-A1FA-AC484102DADF}"/>
                </a:ext>
              </a:extLst>
            </xdr:cNvPr>
            <xdr:cNvSpPr txBox="1"/>
          </xdr:nvSpPr>
          <xdr:spPr>
            <a:xfrm>
              <a:off x="825500" y="66040000"/>
              <a:ext cx="4724400" cy="1003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14) Una forza costante applicata ad un corpo di massa M=6 kg, inizialmente fermo su un piano orizzontale scabro, produce un’accelerazione pari a= 1,6</a:t>
              </a:r>
              <a14:m>
                <m:oMath xmlns:m="http://schemas.openxmlformats.org/officeDocument/2006/math">
                  <m:f>
                    <m:fPr>
                      <m:ctrlPr>
                        <a:rPr lang="it-IT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it-IT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𝑚</m:t>
                      </m:r>
                    </m:num>
                    <m:den>
                      <m:sSup>
                        <m:sSupPr>
                          <m:ctrlPr>
                            <a:rPr lang="it-IT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it-IT" sz="11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𝑠</m:t>
                          </m:r>
                        </m:e>
                        <m:sup>
                          <m:r>
                            <a:rPr lang="it-IT" sz="11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den>
                  </m:f>
                </m:oMath>
              </a14:m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. Dopo 10,2 s la forza viene rimossa e il corpo percorre un certo tratto di piano prima di fermarsi. Determinare il lavoro della forza di attrito lungo il suddetto tratto.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asellaDiTesto 18">
              <a:extLst>
                <a:ext uri="{FF2B5EF4-FFF2-40B4-BE49-F238E27FC236}">
                  <a16:creationId xmlns:a16="http://schemas.microsoft.com/office/drawing/2014/main" id="{7820499E-C215-6844-A1FA-AC484102DADF}"/>
                </a:ext>
              </a:extLst>
            </xdr:cNvPr>
            <xdr:cNvSpPr txBox="1"/>
          </xdr:nvSpPr>
          <xdr:spPr>
            <a:xfrm>
              <a:off x="825500" y="66040000"/>
              <a:ext cx="4724400" cy="10033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14) Una forza costante applicata ad un corpo di massa M=6 kg, inizialmente fermo su un piano orizzontale scabro, produce un’accelerazione pari a= 1,6</a:t>
              </a:r>
              <a:r>
                <a:rPr lang="it-I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𝑚/𝑠^2 </a:t>
              </a:r>
              <a:r>
                <a:rPr lang="it-IT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. Dopo 10,2 s la forza viene rimossa e il corpo percorre un certo tratto di piano prima di fermarsi. Determinare il lavoro della forza di attrito lungo il suddetto tratto.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it-IT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338</xdr:row>
      <xdr:rowOff>0</xdr:rowOff>
    </xdr:from>
    <xdr:to>
      <xdr:col>6</xdr:col>
      <xdr:colOff>596900</xdr:colOff>
      <xdr:row>342</xdr:row>
      <xdr:rowOff>190500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87096302-E156-954C-9E00-00405C37EB59}"/>
            </a:ext>
          </a:extLst>
        </xdr:cNvPr>
        <xdr:cNvSpPr txBox="1"/>
      </xdr:nvSpPr>
      <xdr:spPr>
        <a:xfrm>
          <a:off x="825500" y="68681600"/>
          <a:ext cx="4724400" cy="100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15) Un corpo di massa M è poggiato su un piano inclinato di </a:t>
          </a:r>
          <a:r>
            <a:rPr lang="it-IT" sz="1100">
              <a:solidFill>
                <a:schemeClr val="dk1"/>
              </a:solidFill>
              <a:effectLst/>
              <a:latin typeface="Symbol" pitchFamily="2" charset="2"/>
              <a:ea typeface="+mn-ea"/>
              <a:cs typeface="+mn-cs"/>
            </a:rPr>
            <a:t>q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=31° rispetto ad un piano orizzontale. Sapendo che tra piano inclinato e corpo è presente attrito con coefficiente </a:t>
          </a:r>
          <a:r>
            <a:rPr lang="it-IT" sz="1100">
              <a:solidFill>
                <a:schemeClr val="dk1"/>
              </a:solidFill>
              <a:effectLst/>
              <a:latin typeface="Symbol" pitchFamily="2" charset="2"/>
              <a:ea typeface="+mn-ea"/>
              <a:cs typeface="+mn-cs"/>
            </a:rPr>
            <a:t>r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d= 0,10, calcolare il valore dell’accelerazione parallela al piano inclinato.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351</xdr:row>
      <xdr:rowOff>0</xdr:rowOff>
    </xdr:from>
    <xdr:to>
      <xdr:col>6</xdr:col>
      <xdr:colOff>596900</xdr:colOff>
      <xdr:row>355</xdr:row>
      <xdr:rowOff>190500</xdr:rowOff>
    </xdr:to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EF67ADBF-0CBF-4C4D-A6A4-A61BBE5F254A}"/>
            </a:ext>
          </a:extLst>
        </xdr:cNvPr>
        <xdr:cNvSpPr txBox="1"/>
      </xdr:nvSpPr>
      <xdr:spPr>
        <a:xfrm>
          <a:off x="825500" y="71323200"/>
          <a:ext cx="4724400" cy="100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16) Determinare il valore minimo del coefficiente di attrito statico affinché una cassa, posta su un piano inclinato di 59° rispetto ad un piano orizzontale, resti ferma.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364</xdr:row>
      <xdr:rowOff>0</xdr:rowOff>
    </xdr:from>
    <xdr:to>
      <xdr:col>6</xdr:col>
      <xdr:colOff>596900</xdr:colOff>
      <xdr:row>368</xdr:row>
      <xdr:rowOff>190500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6474F2FA-D516-744E-99DC-1C9B87E93A80}"/>
            </a:ext>
          </a:extLst>
        </xdr:cNvPr>
        <xdr:cNvSpPr txBox="1"/>
      </xdr:nvSpPr>
      <xdr:spPr>
        <a:xfrm>
          <a:off x="825500" y="73964800"/>
          <a:ext cx="4724400" cy="100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blocco 6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equilibrio di una sbarra mantenuta agli estremi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66C5-201A-8B46-8848-3A9870FADA7B}">
  <dimension ref="A8:Q391"/>
  <sheetViews>
    <sheetView tabSelected="1" topLeftCell="A359" zoomScaleNormal="100" workbookViewId="0">
      <selection activeCell="O379" sqref="O379"/>
    </sheetView>
  </sheetViews>
  <sheetFormatPr baseColWidth="10" defaultRowHeight="16"/>
  <sheetData>
    <row r="8" spans="1:4">
      <c r="A8" t="s">
        <v>0</v>
      </c>
      <c r="B8" t="s">
        <v>1</v>
      </c>
      <c r="C8" t="s">
        <v>2</v>
      </c>
      <c r="D8" t="s">
        <v>3</v>
      </c>
    </row>
    <row r="9" spans="1:4">
      <c r="B9">
        <v>5</v>
      </c>
      <c r="C9">
        <v>17</v>
      </c>
      <c r="D9">
        <v>81</v>
      </c>
    </row>
    <row r="11" spans="1:4">
      <c r="A11" t="s">
        <v>4</v>
      </c>
      <c r="B11" t="s">
        <v>5</v>
      </c>
    </row>
    <row r="12" spans="1:4">
      <c r="B12" s="2">
        <f>IF(OR(D9/(B9*C9)&lt;1,D9/(B9*C9)=1),IF(OR(D9/(B9*C9)&gt;-1,D9/(B9*C9)=-1),ACOS(D9/(B9*C9))*180/PI(),-999),-999)</f>
        <v>17.647214550449309</v>
      </c>
    </row>
    <row r="20" spans="2:7">
      <c r="B20" t="s">
        <v>6</v>
      </c>
      <c r="C20" t="s">
        <v>7</v>
      </c>
      <c r="D20" t="s">
        <v>8</v>
      </c>
      <c r="E20" t="s">
        <v>9</v>
      </c>
      <c r="F20" t="s">
        <v>10</v>
      </c>
      <c r="G20" t="s">
        <v>11</v>
      </c>
    </row>
    <row r="21" spans="2:7">
      <c r="B21">
        <v>9</v>
      </c>
      <c r="C21">
        <v>3</v>
      </c>
      <c r="D21">
        <v>11</v>
      </c>
      <c r="E21">
        <v>2</v>
      </c>
      <c r="F21">
        <v>3</v>
      </c>
      <c r="G21">
        <v>-4</v>
      </c>
    </row>
    <row r="23" spans="2:7">
      <c r="E23" t="s">
        <v>12</v>
      </c>
      <c r="F23" t="s">
        <v>13</v>
      </c>
      <c r="G23" t="s">
        <v>14</v>
      </c>
    </row>
    <row r="24" spans="2:7">
      <c r="E24">
        <f>(C21*G21-D21*F21)</f>
        <v>-45</v>
      </c>
      <c r="F24">
        <f>(D21*E21-B21*G21)</f>
        <v>58</v>
      </c>
      <c r="G24">
        <f>(B21*F21-C21*E21)</f>
        <v>21</v>
      </c>
    </row>
    <row r="26" spans="2:7">
      <c r="E26" t="s">
        <v>15</v>
      </c>
    </row>
    <row r="27" spans="2:7">
      <c r="E27" s="1">
        <f>(E24^2+F24^2+G24^2)^0.5</f>
        <v>76.354436675284305</v>
      </c>
    </row>
    <row r="34" spans="2:7">
      <c r="B34" t="s">
        <v>6</v>
      </c>
      <c r="C34" t="s">
        <v>16</v>
      </c>
    </row>
    <row r="35" spans="2:7">
      <c r="B35">
        <v>6</v>
      </c>
      <c r="C35">
        <v>85</v>
      </c>
    </row>
    <row r="38" spans="2:7">
      <c r="E38" t="s">
        <v>17</v>
      </c>
    </row>
    <row r="39" spans="2:7">
      <c r="E39" s="1">
        <f>B35/COS(C35*PI()/180)</f>
        <v>68.842279474019165</v>
      </c>
    </row>
    <row r="46" spans="2:7">
      <c r="C46" t="s">
        <v>18</v>
      </c>
      <c r="E46" t="s">
        <v>19</v>
      </c>
      <c r="F46" t="s">
        <v>20</v>
      </c>
      <c r="G46" t="s">
        <v>21</v>
      </c>
    </row>
    <row r="47" spans="2:7">
      <c r="C47">
        <v>100</v>
      </c>
      <c r="E47">
        <v>15</v>
      </c>
      <c r="F47">
        <v>8</v>
      </c>
      <c r="G47">
        <v>15</v>
      </c>
    </row>
    <row r="49" spans="3:8">
      <c r="C49" t="s">
        <v>22</v>
      </c>
    </row>
    <row r="50" spans="3:8">
      <c r="C50" s="1">
        <f>C47/(E47^2+F47^2+G47^2)^0.5</f>
        <v>4.4108109139123091</v>
      </c>
    </row>
    <row r="58" spans="3:8">
      <c r="C58" t="s">
        <v>6</v>
      </c>
      <c r="D58" t="s">
        <v>7</v>
      </c>
      <c r="E58" t="s">
        <v>8</v>
      </c>
      <c r="F58" t="s">
        <v>9</v>
      </c>
      <c r="G58" t="s">
        <v>10</v>
      </c>
      <c r="H58" t="s">
        <v>3</v>
      </c>
    </row>
    <row r="59" spans="3:8">
      <c r="C59">
        <v>3</v>
      </c>
      <c r="D59">
        <v>3</v>
      </c>
      <c r="E59">
        <v>4</v>
      </c>
      <c r="F59">
        <v>12</v>
      </c>
      <c r="G59">
        <v>5</v>
      </c>
      <c r="H59">
        <v>50</v>
      </c>
    </row>
    <row r="61" spans="3:8">
      <c r="H61" t="s">
        <v>11</v>
      </c>
    </row>
    <row r="62" spans="3:8">
      <c r="H62">
        <f>(H59-C59*F59-D59*G59)/E59</f>
        <v>-0.25</v>
      </c>
    </row>
    <row r="66" spans="1:8">
      <c r="A66" s="3"/>
    </row>
    <row r="69" spans="1:8">
      <c r="C69" t="s">
        <v>23</v>
      </c>
      <c r="D69" t="s">
        <v>24</v>
      </c>
      <c r="E69" t="s">
        <v>25</v>
      </c>
      <c r="F69" t="s">
        <v>26</v>
      </c>
    </row>
    <row r="70" spans="1:8">
      <c r="C70">
        <v>70</v>
      </c>
      <c r="D70">
        <v>-96</v>
      </c>
      <c r="E70">
        <v>-9.8000000000000007</v>
      </c>
      <c r="F70">
        <v>0</v>
      </c>
    </row>
    <row r="72" spans="1:8">
      <c r="H72" t="s">
        <v>27</v>
      </c>
    </row>
    <row r="73" spans="1:8">
      <c r="H73" s="1">
        <f>(-2*C70*E70+D70^2)^0.5</f>
        <v>102.89800775525248</v>
      </c>
    </row>
    <row r="79" spans="1:8">
      <c r="B79" t="s">
        <v>33</v>
      </c>
      <c r="C79" t="s">
        <v>34</v>
      </c>
      <c r="D79" t="s">
        <v>35</v>
      </c>
      <c r="E79" t="s">
        <v>36</v>
      </c>
    </row>
    <row r="80" spans="1:8">
      <c r="B80">
        <v>0</v>
      </c>
      <c r="C80">
        <v>11</v>
      </c>
      <c r="D80">
        <v>13</v>
      </c>
      <c r="E80">
        <v>0</v>
      </c>
    </row>
    <row r="82" spans="6:6">
      <c r="F82" t="s">
        <v>37</v>
      </c>
    </row>
    <row r="83" spans="6:6">
      <c r="F83" s="2">
        <f>0.5*D80^2/(E80-C80)</f>
        <v>-7.6818181818181817</v>
      </c>
    </row>
    <row r="97" spans="2:10">
      <c r="B97" t="s">
        <v>28</v>
      </c>
      <c r="C97" t="s">
        <v>25</v>
      </c>
      <c r="D97" t="s">
        <v>32</v>
      </c>
      <c r="E97" t="s">
        <v>30</v>
      </c>
      <c r="F97" t="s">
        <v>29</v>
      </c>
    </row>
    <row r="98" spans="2:10">
      <c r="B98">
        <f>45*PI()/180</f>
        <v>0.78539816339744828</v>
      </c>
      <c r="C98">
        <v>-9.8000000000000007</v>
      </c>
      <c r="D98">
        <v>0</v>
      </c>
      <c r="E98">
        <v>32</v>
      </c>
      <c r="F98">
        <f>E98/COS(B98)</f>
        <v>45.254833995939038</v>
      </c>
    </row>
    <row r="100" spans="2:10">
      <c r="F100" t="s">
        <v>31</v>
      </c>
    </row>
    <row r="101" spans="2:10">
      <c r="F101">
        <f>-TAN(B98)*(1+(1-2*C98*D98/(F98^2*(SIN(B98)^2)))^0.5)*F98^2*(COS(B98))^2/C98</f>
        <v>208.97959183673464</v>
      </c>
    </row>
    <row r="104" spans="2:10">
      <c r="F104" t="s">
        <v>31</v>
      </c>
    </row>
    <row r="105" spans="2:10">
      <c r="F105">
        <f>-2*TAN(B98)*E98^2/C98</f>
        <v>208.97959183673464</v>
      </c>
    </row>
    <row r="112" spans="2:10">
      <c r="B112" t="s">
        <v>33</v>
      </c>
      <c r="C112" t="s">
        <v>38</v>
      </c>
      <c r="D112" t="s">
        <v>34</v>
      </c>
      <c r="G112" t="s">
        <v>25</v>
      </c>
      <c r="H112" t="s">
        <v>39</v>
      </c>
      <c r="I112" t="s">
        <v>40</v>
      </c>
      <c r="J112" t="s">
        <v>41</v>
      </c>
    </row>
    <row r="113" spans="2:10">
      <c r="B113">
        <v>0</v>
      </c>
      <c r="C113">
        <v>12</v>
      </c>
      <c r="D113">
        <v>87</v>
      </c>
      <c r="G113">
        <v>-9.8000000000000007</v>
      </c>
      <c r="H113">
        <v>0</v>
      </c>
      <c r="I113">
        <v>0</v>
      </c>
      <c r="J113">
        <v>0</v>
      </c>
    </row>
    <row r="115" spans="2:10">
      <c r="D115" t="s">
        <v>38</v>
      </c>
      <c r="E115" t="s">
        <v>35</v>
      </c>
    </row>
    <row r="116" spans="2:10">
      <c r="D116">
        <v>1E-3</v>
      </c>
      <c r="E116" s="2">
        <f>(-0.5*$G$113/D116)^0.5*$D$113</f>
        <v>6090</v>
      </c>
    </row>
    <row r="117" spans="2:10">
      <c r="D117">
        <f>D116+0.05</f>
        <v>5.1000000000000004E-2</v>
      </c>
      <c r="E117" s="2">
        <f>1*(-0.5*$G$113/D117)^0.5*$D$113</f>
        <v>852.77057117305799</v>
      </c>
    </row>
    <row r="118" spans="2:10">
      <c r="D118">
        <f t="shared" ref="D118:D181" si="0">D117+0.05</f>
        <v>0.10100000000000001</v>
      </c>
      <c r="E118" s="2">
        <f t="shared" ref="E118:E181" si="1">1*(-0.5*$G$113/D118)^0.5*$D$113</f>
        <v>605.97764883788329</v>
      </c>
    </row>
    <row r="119" spans="2:10">
      <c r="D119">
        <f t="shared" si="0"/>
        <v>0.15100000000000002</v>
      </c>
      <c r="E119" s="2">
        <f t="shared" si="1"/>
        <v>495.59717139163604</v>
      </c>
    </row>
    <row r="120" spans="2:10">
      <c r="D120">
        <f t="shared" si="0"/>
        <v>0.20100000000000001</v>
      </c>
      <c r="E120" s="2">
        <f t="shared" si="1"/>
        <v>429.55548005788631</v>
      </c>
    </row>
    <row r="121" spans="2:10">
      <c r="D121">
        <f t="shared" si="0"/>
        <v>0.251</v>
      </c>
      <c r="E121" s="2">
        <f t="shared" si="1"/>
        <v>384.39739148656213</v>
      </c>
    </row>
    <row r="122" spans="2:10">
      <c r="D122">
        <f t="shared" si="0"/>
        <v>0.30099999999999999</v>
      </c>
      <c r="E122" s="2">
        <f t="shared" si="1"/>
        <v>351.02176438187911</v>
      </c>
    </row>
    <row r="123" spans="2:10">
      <c r="D123">
        <f t="shared" si="0"/>
        <v>0.35099999999999998</v>
      </c>
      <c r="E123" s="2">
        <f t="shared" si="1"/>
        <v>325.06015222432688</v>
      </c>
    </row>
    <row r="124" spans="2:10">
      <c r="D124">
        <f t="shared" si="0"/>
        <v>0.40099999999999997</v>
      </c>
      <c r="E124" s="2">
        <f t="shared" si="1"/>
        <v>304.12008718830373</v>
      </c>
    </row>
    <row r="125" spans="2:10">
      <c r="D125">
        <f t="shared" si="0"/>
        <v>0.45099999999999996</v>
      </c>
      <c r="E125" s="2">
        <f t="shared" si="1"/>
        <v>286.76690009293878</v>
      </c>
    </row>
    <row r="126" spans="2:10">
      <c r="D126">
        <f t="shared" si="0"/>
        <v>0.501</v>
      </c>
      <c r="E126" s="2">
        <f t="shared" si="1"/>
        <v>272.0811344297411</v>
      </c>
    </row>
    <row r="127" spans="2:10">
      <c r="D127">
        <f t="shared" si="0"/>
        <v>0.55100000000000005</v>
      </c>
      <c r="E127" s="2">
        <f t="shared" si="1"/>
        <v>259.44272261096376</v>
      </c>
    </row>
    <row r="128" spans="2:10">
      <c r="D128">
        <f t="shared" si="0"/>
        <v>0.60100000000000009</v>
      </c>
      <c r="E128" s="2">
        <f t="shared" si="1"/>
        <v>248.41628150841726</v>
      </c>
    </row>
    <row r="129" spans="4:5">
      <c r="D129">
        <f t="shared" si="0"/>
        <v>0.65100000000000013</v>
      </c>
      <c r="E129" s="2">
        <f t="shared" si="1"/>
        <v>238.68591860839942</v>
      </c>
    </row>
    <row r="130" spans="4:5">
      <c r="D130">
        <f t="shared" si="0"/>
        <v>0.70100000000000018</v>
      </c>
      <c r="E130" s="2">
        <f t="shared" si="1"/>
        <v>230.01612546585162</v>
      </c>
    </row>
    <row r="131" spans="4:5">
      <c r="D131">
        <f t="shared" si="0"/>
        <v>0.75100000000000022</v>
      </c>
      <c r="E131" s="2">
        <f t="shared" si="1"/>
        <v>222.22725619390769</v>
      </c>
    </row>
    <row r="132" spans="4:5">
      <c r="D132">
        <f t="shared" si="0"/>
        <v>0.80100000000000027</v>
      </c>
      <c r="E132" s="2">
        <f t="shared" si="1"/>
        <v>215.17956964129104</v>
      </c>
    </row>
    <row r="133" spans="4:5">
      <c r="D133">
        <f t="shared" si="0"/>
        <v>0.85100000000000031</v>
      </c>
      <c r="E133" s="2">
        <f t="shared" si="1"/>
        <v>208.76251132317805</v>
      </c>
    </row>
    <row r="134" spans="4:5">
      <c r="D134">
        <f t="shared" si="0"/>
        <v>0.90100000000000036</v>
      </c>
      <c r="E134" s="2">
        <f t="shared" si="1"/>
        <v>202.88731611676826</v>
      </c>
    </row>
    <row r="135" spans="4:5">
      <c r="D135">
        <f t="shared" si="0"/>
        <v>0.9510000000000004</v>
      </c>
      <c r="E135" s="2">
        <f t="shared" si="1"/>
        <v>197.48178049572127</v>
      </c>
    </row>
    <row r="136" spans="4:5">
      <c r="D136">
        <f t="shared" si="0"/>
        <v>1.0010000000000003</v>
      </c>
      <c r="E136" s="2">
        <f t="shared" si="1"/>
        <v>192.48649030788872</v>
      </c>
    </row>
    <row r="137" spans="4:5">
      <c r="D137">
        <f t="shared" si="0"/>
        <v>1.0510000000000004</v>
      </c>
      <c r="E137" s="2">
        <f t="shared" si="1"/>
        <v>187.85204818583105</v>
      </c>
    </row>
    <row r="138" spans="4:5">
      <c r="D138">
        <f t="shared" si="0"/>
        <v>1.1010000000000004</v>
      </c>
      <c r="E138" s="2">
        <f t="shared" si="1"/>
        <v>183.53700188972871</v>
      </c>
    </row>
    <row r="139" spans="4:5">
      <c r="D139">
        <f t="shared" si="0"/>
        <v>1.1510000000000005</v>
      </c>
      <c r="E139" s="2">
        <f t="shared" si="1"/>
        <v>179.50627335005402</v>
      </c>
    </row>
    <row r="140" spans="4:5">
      <c r="D140">
        <f t="shared" si="0"/>
        <v>1.2010000000000005</v>
      </c>
      <c r="E140" s="2">
        <f t="shared" si="1"/>
        <v>175.72995140313975</v>
      </c>
    </row>
    <row r="141" spans="4:5">
      <c r="D141">
        <f t="shared" si="0"/>
        <v>1.2510000000000006</v>
      </c>
      <c r="E141" s="2">
        <f t="shared" si="1"/>
        <v>172.18235272503406</v>
      </c>
    </row>
    <row r="142" spans="4:5">
      <c r="D142">
        <f t="shared" si="0"/>
        <v>1.3010000000000006</v>
      </c>
      <c r="E142" s="2">
        <f t="shared" si="1"/>
        <v>168.8412832789347</v>
      </c>
    </row>
    <row r="143" spans="4:5">
      <c r="D143">
        <f t="shared" si="0"/>
        <v>1.3510000000000006</v>
      </c>
      <c r="E143" s="2">
        <f t="shared" si="1"/>
        <v>165.68745156534217</v>
      </c>
    </row>
    <row r="144" spans="4:5">
      <c r="D144">
        <f t="shared" si="0"/>
        <v>1.4010000000000007</v>
      </c>
      <c r="E144" s="2">
        <f t="shared" si="1"/>
        <v>162.7039981267331</v>
      </c>
    </row>
    <row r="145" spans="4:5">
      <c r="D145">
        <f t="shared" si="0"/>
        <v>1.4510000000000007</v>
      </c>
      <c r="E145" s="2">
        <f t="shared" si="1"/>
        <v>159.87611503014764</v>
      </c>
    </row>
    <row r="146" spans="4:5">
      <c r="D146">
        <f t="shared" si="0"/>
        <v>1.5010000000000008</v>
      </c>
      <c r="E146" s="2">
        <f t="shared" si="1"/>
        <v>157.19073567403868</v>
      </c>
    </row>
    <row r="147" spans="4:5">
      <c r="D147">
        <f t="shared" si="0"/>
        <v>1.5510000000000008</v>
      </c>
      <c r="E147" s="2">
        <f t="shared" si="1"/>
        <v>154.63628005824324</v>
      </c>
    </row>
    <row r="148" spans="4:5">
      <c r="D148">
        <f t="shared" si="0"/>
        <v>1.6010000000000009</v>
      </c>
      <c r="E148" s="2">
        <f t="shared" si="1"/>
        <v>152.20244416563665</v>
      </c>
    </row>
    <row r="149" spans="4:5">
      <c r="D149">
        <f t="shared" si="0"/>
        <v>1.6510000000000009</v>
      </c>
      <c r="E149" s="2">
        <f t="shared" si="1"/>
        <v>149.88002470298261</v>
      </c>
    </row>
    <row r="150" spans="4:5">
      <c r="D150">
        <f t="shared" si="0"/>
        <v>1.701000000000001</v>
      </c>
      <c r="E150" s="2">
        <f t="shared" si="1"/>
        <v>147.66077239302146</v>
      </c>
    </row>
    <row r="151" spans="4:5">
      <c r="D151">
        <f t="shared" si="0"/>
        <v>1.751000000000001</v>
      </c>
      <c r="E151" s="2">
        <f t="shared" si="1"/>
        <v>145.53726847882092</v>
      </c>
    </row>
    <row r="152" spans="4:5">
      <c r="D152">
        <f t="shared" si="0"/>
        <v>1.801000000000001</v>
      </c>
      <c r="E152" s="2">
        <f t="shared" si="1"/>
        <v>143.50282022120012</v>
      </c>
    </row>
    <row r="153" spans="4:5">
      <c r="D153">
        <f t="shared" si="0"/>
        <v>1.8510000000000011</v>
      </c>
      <c r="E153" s="2">
        <f t="shared" si="1"/>
        <v>141.55137203088125</v>
      </c>
    </row>
    <row r="154" spans="4:5">
      <c r="D154">
        <f t="shared" si="0"/>
        <v>1.9010000000000011</v>
      </c>
      <c r="E154" s="2">
        <f t="shared" si="1"/>
        <v>139.67742954407476</v>
      </c>
    </row>
    <row r="155" spans="4:5">
      <c r="D155">
        <f t="shared" si="0"/>
        <v>1.9510000000000012</v>
      </c>
      <c r="E155" s="2">
        <f t="shared" si="1"/>
        <v>137.87599447096753</v>
      </c>
    </row>
    <row r="156" spans="4:5">
      <c r="D156">
        <f t="shared" si="0"/>
        <v>2.0010000000000012</v>
      </c>
      <c r="E156" s="2">
        <f t="shared" si="1"/>
        <v>136.14250845601327</v>
      </c>
    </row>
    <row r="157" spans="4:5">
      <c r="D157">
        <f t="shared" si="0"/>
        <v>2.051000000000001</v>
      </c>
      <c r="E157" s="2">
        <f t="shared" si="1"/>
        <v>134.47280451297061</v>
      </c>
    </row>
    <row r="158" spans="4:5">
      <c r="D158">
        <f t="shared" si="0"/>
        <v>2.1010000000000009</v>
      </c>
      <c r="E158" s="2">
        <f t="shared" si="1"/>
        <v>132.86306485572194</v>
      </c>
    </row>
    <row r="159" spans="4:5">
      <c r="D159">
        <f t="shared" si="0"/>
        <v>2.1510000000000007</v>
      </c>
      <c r="E159" s="2">
        <f t="shared" si="1"/>
        <v>131.30978415268962</v>
      </c>
    </row>
    <row r="160" spans="4:5">
      <c r="D160">
        <f t="shared" si="0"/>
        <v>2.2010000000000005</v>
      </c>
      <c r="E160" s="2">
        <f t="shared" si="1"/>
        <v>129.80973739928393</v>
      </c>
    </row>
    <row r="161" spans="4:5">
      <c r="D161">
        <f t="shared" si="0"/>
        <v>2.2510000000000003</v>
      </c>
      <c r="E161" s="2">
        <f t="shared" si="1"/>
        <v>128.35995173779412</v>
      </c>
    </row>
    <row r="162" spans="4:5">
      <c r="D162">
        <f t="shared" si="0"/>
        <v>2.3010000000000002</v>
      </c>
      <c r="E162" s="2">
        <f t="shared" si="1"/>
        <v>126.95768166403784</v>
      </c>
    </row>
    <row r="163" spans="4:5">
      <c r="D163">
        <f t="shared" si="0"/>
        <v>2.351</v>
      </c>
      <c r="E163" s="2">
        <f t="shared" si="1"/>
        <v>125.60038715001278</v>
      </c>
    </row>
    <row r="164" spans="4:5">
      <c r="D164">
        <f t="shared" si="0"/>
        <v>2.4009999999999998</v>
      </c>
      <c r="E164" s="2">
        <f t="shared" si="1"/>
        <v>124.28571428571431</v>
      </c>
    </row>
    <row r="165" spans="4:5">
      <c r="D165">
        <f t="shared" si="0"/>
        <v>2.4509999999999996</v>
      </c>
      <c r="E165" s="2">
        <f t="shared" si="1"/>
        <v>123.0114781043218</v>
      </c>
    </row>
    <row r="166" spans="4:5">
      <c r="D166">
        <f t="shared" si="0"/>
        <v>2.5009999999999994</v>
      </c>
      <c r="E166" s="2">
        <f t="shared" si="1"/>
        <v>121.77564730556487</v>
      </c>
    </row>
    <row r="167" spans="4:5">
      <c r="D167">
        <f t="shared" si="0"/>
        <v>2.5509999999999993</v>
      </c>
      <c r="E167" s="2">
        <f t="shared" si="1"/>
        <v>120.57633063421727</v>
      </c>
    </row>
    <row r="168" spans="4:5">
      <c r="D168">
        <f t="shared" si="0"/>
        <v>2.6009999999999991</v>
      </c>
      <c r="E168" s="2">
        <f t="shared" si="1"/>
        <v>119.41176470588238</v>
      </c>
    </row>
    <row r="169" spans="4:5">
      <c r="D169">
        <f t="shared" si="0"/>
        <v>2.6509999999999989</v>
      </c>
      <c r="E169" s="2">
        <f t="shared" si="1"/>
        <v>118.28030310177753</v>
      </c>
    </row>
    <row r="170" spans="4:5">
      <c r="D170">
        <f t="shared" si="0"/>
        <v>2.7009999999999987</v>
      </c>
      <c r="E170" s="2">
        <f t="shared" si="1"/>
        <v>117.18040657909586</v>
      </c>
    </row>
    <row r="171" spans="4:5">
      <c r="D171">
        <f t="shared" si="0"/>
        <v>2.7509999999999986</v>
      </c>
      <c r="E171" s="2">
        <f t="shared" si="1"/>
        <v>116.11063426453663</v>
      </c>
    </row>
    <row r="172" spans="4:5">
      <c r="D172">
        <f t="shared" si="0"/>
        <v>2.8009999999999984</v>
      </c>
      <c r="E172" s="2">
        <f t="shared" si="1"/>
        <v>115.0696357164033</v>
      </c>
    </row>
    <row r="173" spans="4:5">
      <c r="D173">
        <f t="shared" si="0"/>
        <v>2.8509999999999982</v>
      </c>
      <c r="E173" s="2">
        <f t="shared" si="1"/>
        <v>114.05614375581075</v>
      </c>
    </row>
    <row r="174" spans="4:5">
      <c r="D174">
        <f t="shared" si="0"/>
        <v>2.900999999999998</v>
      </c>
      <c r="E174" s="2">
        <f t="shared" si="1"/>
        <v>113.06896798045638</v>
      </c>
    </row>
    <row r="175" spans="4:5">
      <c r="D175">
        <f t="shared" si="0"/>
        <v>2.9509999999999978</v>
      </c>
      <c r="E175" s="2">
        <f t="shared" si="1"/>
        <v>112.10698888545599</v>
      </c>
    </row>
    <row r="176" spans="4:5">
      <c r="D176">
        <f t="shared" si="0"/>
        <v>3.0009999999999977</v>
      </c>
      <c r="E176" s="2">
        <f t="shared" si="1"/>
        <v>111.16915252521996</v>
      </c>
    </row>
    <row r="177" spans="4:5">
      <c r="D177">
        <f t="shared" si="0"/>
        <v>3.0509999999999975</v>
      </c>
      <c r="E177" s="2">
        <f t="shared" si="1"/>
        <v>110.25446565849442</v>
      </c>
    </row>
    <row r="178" spans="4:5">
      <c r="D178">
        <f t="shared" si="0"/>
        <v>3.1009999999999973</v>
      </c>
      <c r="E178" s="2">
        <f t="shared" si="1"/>
        <v>109.36199132572008</v>
      </c>
    </row>
    <row r="179" spans="4:5">
      <c r="D179">
        <f t="shared" si="0"/>
        <v>3.1509999999999971</v>
      </c>
      <c r="E179" s="2">
        <f t="shared" si="1"/>
        <v>108.49084481393707</v>
      </c>
    </row>
    <row r="180" spans="4:5">
      <c r="D180">
        <f t="shared" si="0"/>
        <v>3.200999999999997</v>
      </c>
      <c r="E180" s="2">
        <f t="shared" si="1"/>
        <v>107.64018996973104</v>
      </c>
    </row>
    <row r="181" spans="4:5">
      <c r="D181">
        <f t="shared" si="0"/>
        <v>3.2509999999999968</v>
      </c>
      <c r="E181" s="2">
        <f t="shared" si="1"/>
        <v>106.80923582528945</v>
      </c>
    </row>
    <row r="182" spans="4:5">
      <c r="D182">
        <f t="shared" ref="D182:D186" si="2">D181+0.05</f>
        <v>3.3009999999999966</v>
      </c>
      <c r="E182" s="2">
        <f t="shared" ref="E182:E245" si="3">1*(-0.5*$G$113/D182)^0.5*$D$113</f>
        <v>105.99723350662161</v>
      </c>
    </row>
    <row r="183" spans="4:5">
      <c r="D183">
        <f t="shared" si="2"/>
        <v>3.3509999999999964</v>
      </c>
      <c r="E183" s="2">
        <f t="shared" si="3"/>
        <v>105.20347339647202</v>
      </c>
    </row>
    <row r="184" spans="4:5">
      <c r="D184">
        <f t="shared" si="2"/>
        <v>3.4009999999999962</v>
      </c>
      <c r="E184" s="2">
        <f t="shared" si="3"/>
        <v>104.42728252749679</v>
      </c>
    </row>
    <row r="185" spans="4:5">
      <c r="D185">
        <f t="shared" si="2"/>
        <v>3.4509999999999961</v>
      </c>
      <c r="E185" s="2">
        <f t="shared" si="3"/>
        <v>103.66802218393782</v>
      </c>
    </row>
    <row r="186" spans="4:5">
      <c r="D186">
        <f t="shared" si="2"/>
        <v>3.5009999999999959</v>
      </c>
      <c r="E186" s="2">
        <f t="shared" si="3"/>
        <v>102.92508569236901</v>
      </c>
    </row>
    <row r="187" spans="4:5">
      <c r="D187">
        <f>D186+1</f>
        <v>4.5009999999999959</v>
      </c>
      <c r="E187" s="2">
        <f t="shared" si="3"/>
        <v>90.774274416273585</v>
      </c>
    </row>
    <row r="188" spans="4:5">
      <c r="D188">
        <f t="shared" ref="D188:D249" si="4">D187+1</f>
        <v>5.5009999999999959</v>
      </c>
      <c r="E188" s="2">
        <f t="shared" si="3"/>
        <v>82.110079034650411</v>
      </c>
    </row>
    <row r="189" spans="4:5">
      <c r="D189">
        <f t="shared" si="4"/>
        <v>6.5009999999999959</v>
      </c>
      <c r="E189" s="2">
        <f t="shared" si="3"/>
        <v>75.531343484931298</v>
      </c>
    </row>
    <row r="190" spans="4:5">
      <c r="D190">
        <f t="shared" si="4"/>
        <v>7.5009999999999959</v>
      </c>
      <c r="E190" s="2">
        <f t="shared" si="3"/>
        <v>70.316575171866958</v>
      </c>
    </row>
    <row r="191" spans="4:5">
      <c r="D191">
        <f t="shared" si="4"/>
        <v>8.5009999999999959</v>
      </c>
      <c r="E191" s="2">
        <f t="shared" si="3"/>
        <v>66.05143914127693</v>
      </c>
    </row>
    <row r="192" spans="4:5">
      <c r="D192">
        <f t="shared" si="4"/>
        <v>9.5009999999999959</v>
      </c>
      <c r="E192" s="2">
        <f t="shared" si="3"/>
        <v>62.478793370971232</v>
      </c>
    </row>
    <row r="193" spans="4:5">
      <c r="D193">
        <f t="shared" si="4"/>
        <v>10.500999999999996</v>
      </c>
      <c r="E193" s="2">
        <f t="shared" si="3"/>
        <v>59.429484534488822</v>
      </c>
    </row>
    <row r="194" spans="4:5">
      <c r="D194">
        <f t="shared" si="4"/>
        <v>11.500999999999996</v>
      </c>
      <c r="E194" s="2">
        <f t="shared" si="3"/>
        <v>56.787073872294926</v>
      </c>
    </row>
    <row r="195" spans="4:5">
      <c r="D195">
        <f t="shared" si="4"/>
        <v>12.500999999999996</v>
      </c>
      <c r="E195" s="2">
        <f t="shared" si="3"/>
        <v>54.468437237978371</v>
      </c>
    </row>
    <row r="196" spans="4:5">
      <c r="D196">
        <f t="shared" si="4"/>
        <v>13.500999999999996</v>
      </c>
      <c r="E196" s="2">
        <f t="shared" si="3"/>
        <v>52.412433453381546</v>
      </c>
    </row>
    <row r="197" spans="4:5">
      <c r="D197">
        <f t="shared" si="4"/>
        <v>14.500999999999996</v>
      </c>
      <c r="E197" s="2">
        <f t="shared" si="3"/>
        <v>50.572953366050115</v>
      </c>
    </row>
    <row r="198" spans="4:5">
      <c r="D198">
        <f t="shared" si="4"/>
        <v>15.500999999999996</v>
      </c>
      <c r="E198" s="2">
        <f t="shared" si="3"/>
        <v>48.914479269183119</v>
      </c>
    </row>
    <row r="199" spans="4:5">
      <c r="D199">
        <f t="shared" si="4"/>
        <v>16.500999999999998</v>
      </c>
      <c r="E199" s="2">
        <f t="shared" si="3"/>
        <v>47.409149080322159</v>
      </c>
    </row>
    <row r="200" spans="4:5">
      <c r="D200">
        <f t="shared" si="4"/>
        <v>17.500999999999998</v>
      </c>
      <c r="E200" s="2">
        <f t="shared" si="3"/>
        <v>46.034757552525825</v>
      </c>
    </row>
    <row r="201" spans="4:5">
      <c r="D201">
        <f t="shared" si="4"/>
        <v>18.500999999999998</v>
      </c>
      <c r="E201" s="2">
        <f t="shared" si="3"/>
        <v>44.773360411043114</v>
      </c>
    </row>
    <row r="202" spans="4:5">
      <c r="D202">
        <f t="shared" si="4"/>
        <v>19.500999999999998</v>
      </c>
      <c r="E202" s="2">
        <f t="shared" si="3"/>
        <v>43.610277631090206</v>
      </c>
    </row>
    <row r="203" spans="4:5">
      <c r="D203">
        <f t="shared" si="4"/>
        <v>20.500999999999998</v>
      </c>
      <c r="E203" s="2">
        <f t="shared" si="3"/>
        <v>42.533367625807827</v>
      </c>
    </row>
    <row r="204" spans="4:5">
      <c r="D204">
        <f t="shared" si="4"/>
        <v>21.500999999999998</v>
      </c>
      <c r="E204" s="2">
        <f t="shared" si="3"/>
        <v>41.532489413135835</v>
      </c>
    </row>
    <row r="205" spans="4:5">
      <c r="D205">
        <f t="shared" si="4"/>
        <v>22.500999999999998</v>
      </c>
      <c r="E205" s="2">
        <f t="shared" si="3"/>
        <v>40.59909780785074</v>
      </c>
    </row>
    <row r="206" spans="4:5">
      <c r="D206">
        <f t="shared" si="4"/>
        <v>23.500999999999998</v>
      </c>
      <c r="E206" s="2">
        <f t="shared" si="3"/>
        <v>39.725934425298931</v>
      </c>
    </row>
    <row r="207" spans="4:5">
      <c r="D207">
        <f t="shared" si="4"/>
        <v>24.500999999999998</v>
      </c>
      <c r="E207" s="2">
        <f t="shared" si="3"/>
        <v>38.906788800500415</v>
      </c>
    </row>
    <row r="208" spans="4:5">
      <c r="D208">
        <f t="shared" si="4"/>
        <v>25.500999999999998</v>
      </c>
      <c r="E208" s="2">
        <f t="shared" si="3"/>
        <v>38.136311563601581</v>
      </c>
    </row>
    <row r="209" spans="4:5">
      <c r="D209">
        <f t="shared" si="4"/>
        <v>26.500999999999998</v>
      </c>
      <c r="E209" s="2">
        <f t="shared" si="3"/>
        <v>37.409866775303506</v>
      </c>
    </row>
    <row r="210" spans="4:5">
      <c r="D210">
        <f t="shared" si="4"/>
        <v>27.500999999999998</v>
      </c>
      <c r="E210" s="2">
        <f t="shared" si="3"/>
        <v>36.723414077203721</v>
      </c>
    </row>
    <row r="211" spans="4:5">
      <c r="D211">
        <f t="shared" si="4"/>
        <v>28.500999999999998</v>
      </c>
      <c r="E211" s="2">
        <f t="shared" si="3"/>
        <v>36.073413794171422</v>
      </c>
    </row>
    <row r="212" spans="4:5">
      <c r="D212">
        <f t="shared" si="4"/>
        <v>29.500999999999998</v>
      </c>
      <c r="E212" s="2">
        <f t="shared" si="3"/>
        <v>35.456749886370879</v>
      </c>
    </row>
    <row r="213" spans="4:5">
      <c r="D213">
        <f t="shared" si="4"/>
        <v>30.500999999999998</v>
      </c>
      <c r="E213" s="2">
        <f t="shared" si="3"/>
        <v>34.870666914122879</v>
      </c>
    </row>
    <row r="214" spans="4:5">
      <c r="D214">
        <f t="shared" si="4"/>
        <v>31.500999999999998</v>
      </c>
      <c r="E214" s="2">
        <f t="shared" si="3"/>
        <v>34.312718099981254</v>
      </c>
    </row>
    <row r="215" spans="4:5">
      <c r="D215">
        <f t="shared" si="4"/>
        <v>32.500999999999998</v>
      </c>
      <c r="E215" s="2">
        <f t="shared" si="3"/>
        <v>33.780722250694872</v>
      </c>
    </row>
    <row r="216" spans="4:5">
      <c r="D216">
        <f t="shared" si="4"/>
        <v>33.500999999999998</v>
      </c>
      <c r="E216" s="2">
        <f t="shared" si="3"/>
        <v>33.272727806554784</v>
      </c>
    </row>
    <row r="217" spans="4:5">
      <c r="D217">
        <f t="shared" si="4"/>
        <v>34.500999999999998</v>
      </c>
      <c r="E217" s="2">
        <f t="shared" si="3"/>
        <v>32.786982665123709</v>
      </c>
    </row>
    <row r="218" spans="4:5">
      <c r="D218">
        <f t="shared" si="4"/>
        <v>35.500999999999998</v>
      </c>
      <c r="E218" s="2">
        <f t="shared" si="3"/>
        <v>32.321908714302317</v>
      </c>
    </row>
    <row r="219" spans="4:5">
      <c r="D219">
        <f t="shared" si="4"/>
        <v>36.500999999999998</v>
      </c>
      <c r="E219" s="2">
        <f t="shared" si="3"/>
        <v>31.876080230101497</v>
      </c>
    </row>
    <row r="220" spans="4:5">
      <c r="D220">
        <f t="shared" si="4"/>
        <v>37.500999999999998</v>
      </c>
      <c r="E220" s="2">
        <f t="shared" si="3"/>
        <v>31.448205464593389</v>
      </c>
    </row>
    <row r="221" spans="4:5">
      <c r="D221">
        <f t="shared" si="4"/>
        <v>38.500999999999998</v>
      </c>
      <c r="E221" s="2">
        <f t="shared" si="3"/>
        <v>31.037110881806658</v>
      </c>
    </row>
    <row r="222" spans="4:5">
      <c r="D222">
        <f t="shared" si="4"/>
        <v>39.500999999999998</v>
      </c>
      <c r="E222" s="2">
        <f t="shared" si="3"/>
        <v>30.64172760296681</v>
      </c>
    </row>
    <row r="223" spans="4:5">
      <c r="D223">
        <f t="shared" si="4"/>
        <v>40.500999999999998</v>
      </c>
      <c r="E223" s="2">
        <f t="shared" si="3"/>
        <v>30.261079704226667</v>
      </c>
    </row>
    <row r="224" spans="4:5">
      <c r="D224">
        <f t="shared" si="4"/>
        <v>41.500999999999998</v>
      </c>
      <c r="E224" s="2">
        <f t="shared" si="3"/>
        <v>29.894274074928269</v>
      </c>
    </row>
    <row r="225" spans="4:5">
      <c r="D225">
        <f t="shared" si="4"/>
        <v>42.500999999999998</v>
      </c>
      <c r="E225" s="2">
        <f t="shared" si="3"/>
        <v>29.540491596274407</v>
      </c>
    </row>
    <row r="226" spans="4:5">
      <c r="D226">
        <f t="shared" si="4"/>
        <v>43.500999999999998</v>
      </c>
      <c r="E226" s="2">
        <f t="shared" si="3"/>
        <v>29.198979441935371</v>
      </c>
    </row>
    <row r="227" spans="4:5">
      <c r="D227">
        <f t="shared" si="4"/>
        <v>44.500999999999998</v>
      </c>
      <c r="E227" s="2">
        <f t="shared" si="3"/>
        <v>28.869044335762233</v>
      </c>
    </row>
    <row r="228" spans="4:5">
      <c r="D228">
        <f t="shared" si="4"/>
        <v>45.500999999999998</v>
      </c>
      <c r="E228" s="2">
        <f t="shared" si="3"/>
        <v>28.550046629102038</v>
      </c>
    </row>
    <row r="229" spans="4:5">
      <c r="D229">
        <f t="shared" si="4"/>
        <v>46.500999999999998</v>
      </c>
      <c r="E229" s="2">
        <f t="shared" si="3"/>
        <v>28.241395082512007</v>
      </c>
    </row>
    <row r="230" spans="4:5">
      <c r="D230">
        <f t="shared" si="4"/>
        <v>47.500999999999998</v>
      </c>
      <c r="E230" s="2">
        <f t="shared" si="3"/>
        <v>27.942542254958735</v>
      </c>
    </row>
    <row r="231" spans="4:5">
      <c r="D231">
        <f t="shared" si="4"/>
        <v>48.500999999999998</v>
      </c>
      <c r="E231" s="2">
        <f t="shared" si="3"/>
        <v>27.652980418654963</v>
      </c>
    </row>
    <row r="232" spans="4:5">
      <c r="D232">
        <f t="shared" si="4"/>
        <v>49.500999999999998</v>
      </c>
      <c r="E232" s="2">
        <f t="shared" si="3"/>
        <v>27.372237930152199</v>
      </c>
    </row>
    <row r="233" spans="4:5">
      <c r="D233">
        <f t="shared" si="4"/>
        <v>50.500999999999998</v>
      </c>
      <c r="E233" s="2">
        <f t="shared" si="3"/>
        <v>27.099875998664409</v>
      </c>
    </row>
    <row r="234" spans="4:5">
      <c r="D234">
        <f t="shared" si="4"/>
        <v>51.500999999999998</v>
      </c>
      <c r="E234" s="2">
        <f t="shared" si="3"/>
        <v>26.835485801236853</v>
      </c>
    </row>
    <row r="235" spans="4:5">
      <c r="D235">
        <f t="shared" si="4"/>
        <v>52.500999999999998</v>
      </c>
      <c r="E235" s="2">
        <f t="shared" si="3"/>
        <v>26.578685901607326</v>
      </c>
    </row>
    <row r="236" spans="4:5">
      <c r="D236">
        <f t="shared" si="4"/>
        <v>53.500999999999998</v>
      </c>
      <c r="E236" s="2">
        <f t="shared" si="3"/>
        <v>26.329119935685799</v>
      </c>
    </row>
    <row r="237" spans="4:5">
      <c r="D237">
        <f t="shared" si="4"/>
        <v>54.500999999999998</v>
      </c>
      <c r="E237" s="2">
        <f t="shared" si="3"/>
        <v>26.086454531704348</v>
      </c>
    </row>
    <row r="238" spans="4:5">
      <c r="D238">
        <f t="shared" si="4"/>
        <v>55.500999999999998</v>
      </c>
      <c r="E238" s="2">
        <f t="shared" si="3"/>
        <v>25.850377437426552</v>
      </c>
    </row>
    <row r="239" spans="4:5">
      <c r="D239">
        <f t="shared" si="4"/>
        <v>56.500999999999998</v>
      </c>
      <c r="E239" s="2">
        <f t="shared" si="3"/>
        <v>25.620595830487456</v>
      </c>
    </row>
    <row r="240" spans="4:5">
      <c r="D240">
        <f t="shared" si="4"/>
        <v>57.500999999999998</v>
      </c>
      <c r="E240" s="2">
        <f t="shared" si="3"/>
        <v>25.396834791070219</v>
      </c>
    </row>
    <row r="241" spans="4:5">
      <c r="D241">
        <f t="shared" si="4"/>
        <v>58.500999999999998</v>
      </c>
      <c r="E241" s="2">
        <f t="shared" si="3"/>
        <v>25.178835918803184</v>
      </c>
    </row>
    <row r="242" spans="4:5">
      <c r="D242">
        <f t="shared" si="4"/>
        <v>59.500999999999998</v>
      </c>
      <c r="E242" s="2">
        <f t="shared" si="3"/>
        <v>24.966356078054421</v>
      </c>
    </row>
    <row r="243" spans="4:5">
      <c r="D243">
        <f t="shared" si="4"/>
        <v>60.500999999999998</v>
      </c>
      <c r="E243" s="2">
        <f t="shared" si="3"/>
        <v>24.759166257770829</v>
      </c>
    </row>
    <row r="244" spans="4:5">
      <c r="D244">
        <f t="shared" si="4"/>
        <v>61.500999999999998</v>
      </c>
      <c r="E244" s="2">
        <f t="shared" si="3"/>
        <v>24.55705053370507</v>
      </c>
    </row>
    <row r="245" spans="4:5">
      <c r="D245">
        <f t="shared" si="4"/>
        <v>62.500999999999998</v>
      </c>
      <c r="E245" s="2">
        <f t="shared" si="3"/>
        <v>24.359805122338528</v>
      </c>
    </row>
    <row r="246" spans="4:5">
      <c r="D246">
        <f t="shared" si="4"/>
        <v>63.500999999999998</v>
      </c>
      <c r="E246" s="2">
        <f t="shared" ref="E246:E279" si="5">1*(-0.5*$G$113/D246)^0.5*$D$113</f>
        <v>24.16723751707638</v>
      </c>
    </row>
    <row r="247" spans="4:5">
      <c r="D247">
        <f t="shared" si="4"/>
        <v>64.501000000000005</v>
      </c>
      <c r="E247" s="2">
        <f t="shared" si="5"/>
        <v>23.979165698390968</v>
      </c>
    </row>
    <row r="248" spans="4:5">
      <c r="D248">
        <f t="shared" si="4"/>
        <v>65.501000000000005</v>
      </c>
      <c r="E248" s="2">
        <f t="shared" si="5"/>
        <v>23.795417410546538</v>
      </c>
    </row>
    <row r="249" spans="4:5">
      <c r="D249">
        <f t="shared" si="4"/>
        <v>66.501000000000005</v>
      </c>
      <c r="E249" s="2">
        <f t="shared" si="5"/>
        <v>23.615829498372424</v>
      </c>
    </row>
    <row r="250" spans="4:5">
      <c r="D250">
        <f>D249+100</f>
        <v>166.501</v>
      </c>
      <c r="E250" s="2">
        <f t="shared" si="5"/>
        <v>14.924812009316311</v>
      </c>
    </row>
    <row r="251" spans="4:5">
      <c r="D251">
        <f t="shared" ref="D251:D279" si="6">D250+100</f>
        <v>266.50099999999998</v>
      </c>
      <c r="E251" s="2">
        <f t="shared" si="5"/>
        <v>11.796899270343253</v>
      </c>
    </row>
    <row r="252" spans="4:5">
      <c r="D252">
        <f t="shared" si="6"/>
        <v>366.50099999999998</v>
      </c>
      <c r="E252" s="2">
        <f t="shared" si="5"/>
        <v>10.059576801032197</v>
      </c>
    </row>
    <row r="253" spans="4:5">
      <c r="D253">
        <f t="shared" si="6"/>
        <v>466.50099999999998</v>
      </c>
      <c r="E253" s="2">
        <f t="shared" si="5"/>
        <v>8.9164299731916667</v>
      </c>
    </row>
    <row r="254" spans="4:5">
      <c r="D254">
        <f t="shared" si="6"/>
        <v>566.50099999999998</v>
      </c>
      <c r="E254" s="2">
        <f t="shared" si="5"/>
        <v>8.091274819862539</v>
      </c>
    </row>
    <row r="255" spans="4:5">
      <c r="D255">
        <f t="shared" si="6"/>
        <v>666.50099999999998</v>
      </c>
      <c r="E255" s="2">
        <f t="shared" si="5"/>
        <v>7.4596231825434289</v>
      </c>
    </row>
    <row r="256" spans="4:5">
      <c r="D256">
        <f t="shared" si="6"/>
        <v>766.50099999999998</v>
      </c>
      <c r="E256" s="2">
        <f t="shared" si="5"/>
        <v>6.9560217253581991</v>
      </c>
    </row>
    <row r="257" spans="4:5">
      <c r="D257">
        <f t="shared" si="6"/>
        <v>866.50099999999998</v>
      </c>
      <c r="E257" s="2">
        <f t="shared" si="5"/>
        <v>6.5423347004554291</v>
      </c>
    </row>
    <row r="258" spans="4:5">
      <c r="D258">
        <f t="shared" si="6"/>
        <v>966.50099999999998</v>
      </c>
      <c r="E258" s="2">
        <f t="shared" si="5"/>
        <v>6.1946409449672899</v>
      </c>
    </row>
    <row r="259" spans="4:5">
      <c r="D259">
        <f t="shared" si="6"/>
        <v>1066.501</v>
      </c>
      <c r="E259" s="2">
        <f t="shared" si="5"/>
        <v>5.897075107122097</v>
      </c>
    </row>
    <row r="260" spans="4:5">
      <c r="D260">
        <f t="shared" si="6"/>
        <v>1166.501</v>
      </c>
      <c r="E260" s="2">
        <f t="shared" si="5"/>
        <v>5.6386447656064096</v>
      </c>
    </row>
    <row r="261" spans="4:5">
      <c r="D261">
        <f t="shared" si="6"/>
        <v>1266.501</v>
      </c>
      <c r="E261" s="2">
        <f t="shared" si="5"/>
        <v>5.4114608909619406</v>
      </c>
    </row>
    <row r="262" spans="4:5">
      <c r="D262">
        <f t="shared" si="6"/>
        <v>1366.501</v>
      </c>
      <c r="E262" s="2">
        <f t="shared" si="5"/>
        <v>5.2096952075844287</v>
      </c>
    </row>
    <row r="263" spans="4:5">
      <c r="D263">
        <f t="shared" si="6"/>
        <v>1466.501</v>
      </c>
      <c r="E263" s="2">
        <f t="shared" si="5"/>
        <v>5.0289360258269182</v>
      </c>
    </row>
    <row r="264" spans="4:5">
      <c r="D264">
        <f t="shared" si="6"/>
        <v>1566.501</v>
      </c>
      <c r="E264" s="2">
        <f t="shared" si="5"/>
        <v>4.8657742348693311</v>
      </c>
    </row>
    <row r="265" spans="4:5">
      <c r="D265">
        <f t="shared" si="6"/>
        <v>1666.501</v>
      </c>
      <c r="E265" s="2">
        <f t="shared" si="5"/>
        <v>4.7175281826579614</v>
      </c>
    </row>
    <row r="266" spans="4:5">
      <c r="D266">
        <f t="shared" si="6"/>
        <v>1766.501</v>
      </c>
      <c r="E266" s="2">
        <f t="shared" si="5"/>
        <v>4.5820555375511303</v>
      </c>
    </row>
    <row r="267" spans="4:5">
      <c r="D267">
        <f t="shared" si="6"/>
        <v>1866.501</v>
      </c>
      <c r="E267" s="2">
        <f t="shared" si="5"/>
        <v>4.4576213945308441</v>
      </c>
    </row>
    <row r="268" spans="4:5">
      <c r="D268">
        <f t="shared" si="6"/>
        <v>1966.501</v>
      </c>
      <c r="E268" s="2">
        <f t="shared" si="5"/>
        <v>4.3428037766855736</v>
      </c>
    </row>
    <row r="269" spans="4:5">
      <c r="D269">
        <f t="shared" si="6"/>
        <v>2066.5010000000002</v>
      </c>
      <c r="E269" s="2">
        <f t="shared" si="5"/>
        <v>4.2364246148038314</v>
      </c>
    </row>
    <row r="270" spans="4:5">
      <c r="D270">
        <f t="shared" si="6"/>
        <v>2166.5010000000002</v>
      </c>
      <c r="E270" s="2">
        <f t="shared" si="5"/>
        <v>4.1374984655371643</v>
      </c>
    </row>
    <row r="271" spans="4:5">
      <c r="D271">
        <f t="shared" si="6"/>
        <v>2266.5010000000002</v>
      </c>
      <c r="E271" s="2">
        <f t="shared" si="5"/>
        <v>4.0451938204444859</v>
      </c>
    </row>
    <row r="272" spans="4:5">
      <c r="D272">
        <f t="shared" si="6"/>
        <v>2366.5010000000002</v>
      </c>
      <c r="E272" s="2">
        <f t="shared" si="5"/>
        <v>3.9588035083569539</v>
      </c>
    </row>
    <row r="273" spans="2:6">
      <c r="D273">
        <f t="shared" si="6"/>
        <v>2466.5010000000002</v>
      </c>
      <c r="E273" s="2">
        <f t="shared" si="5"/>
        <v>3.8777217686747405</v>
      </c>
    </row>
    <row r="274" spans="2:6">
      <c r="D274">
        <f t="shared" si="6"/>
        <v>2566.5010000000002</v>
      </c>
      <c r="E274" s="2">
        <f t="shared" si="5"/>
        <v>3.8014262885216361</v>
      </c>
    </row>
    <row r="275" spans="2:6">
      <c r="D275">
        <f t="shared" si="6"/>
        <v>2666.5010000000002</v>
      </c>
      <c r="E275" s="2">
        <f t="shared" si="5"/>
        <v>3.7294639816616155</v>
      </c>
    </row>
    <row r="276" spans="2:6">
      <c r="D276">
        <f t="shared" si="6"/>
        <v>2766.5010000000002</v>
      </c>
      <c r="E276" s="2">
        <f t="shared" si="5"/>
        <v>3.6614396215977867</v>
      </c>
    </row>
    <row r="277" spans="2:6">
      <c r="D277">
        <f t="shared" si="6"/>
        <v>2866.5010000000002</v>
      </c>
      <c r="E277" s="2">
        <f t="shared" si="5"/>
        <v>3.5970066756657366</v>
      </c>
    </row>
    <row r="278" spans="2:6">
      <c r="D278">
        <f t="shared" si="6"/>
        <v>2966.5010000000002</v>
      </c>
      <c r="E278" s="2">
        <f t="shared" si="5"/>
        <v>3.5358598535565511</v>
      </c>
    </row>
    <row r="279" spans="2:6">
      <c r="D279">
        <f t="shared" si="6"/>
        <v>3066.5010000000002</v>
      </c>
      <c r="E279" s="2">
        <f t="shared" si="5"/>
        <v>3.4777290037389692</v>
      </c>
    </row>
    <row r="286" spans="2:6">
      <c r="B286" s="4" t="s">
        <v>37</v>
      </c>
      <c r="C286" t="s">
        <v>33</v>
      </c>
      <c r="D286" t="s">
        <v>42</v>
      </c>
      <c r="E286" s="4" t="s">
        <v>43</v>
      </c>
      <c r="F286" s="4" t="s">
        <v>45</v>
      </c>
    </row>
    <row r="287" spans="2:6">
      <c r="B287">
        <v>1.6</v>
      </c>
      <c r="C287">
        <v>2</v>
      </c>
      <c r="D287">
        <v>8</v>
      </c>
      <c r="E287">
        <v>0</v>
      </c>
      <c r="F287">
        <v>10</v>
      </c>
    </row>
    <row r="289" spans="2:6">
      <c r="E289" t="s">
        <v>44</v>
      </c>
    </row>
    <row r="290" spans="2:6">
      <c r="E290" s="2">
        <f>(1/2*B287*(D287-C287)^2+E287*(D287-C287)+F287-F287)/(2*PI())</f>
        <v>4.583662361046585</v>
      </c>
    </row>
    <row r="297" spans="2:6">
      <c r="B297" t="s">
        <v>46</v>
      </c>
      <c r="C297" t="s">
        <v>33</v>
      </c>
      <c r="D297" t="s">
        <v>42</v>
      </c>
      <c r="E297" t="s">
        <v>47</v>
      </c>
      <c r="F297" t="s">
        <v>48</v>
      </c>
    </row>
    <row r="298" spans="2:6">
      <c r="B298">
        <v>100</v>
      </c>
      <c r="C298">
        <v>2</v>
      </c>
      <c r="D298">
        <v>8</v>
      </c>
      <c r="E298">
        <v>10</v>
      </c>
      <c r="F298">
        <v>163</v>
      </c>
    </row>
    <row r="300" spans="2:6">
      <c r="E300" t="s">
        <v>49</v>
      </c>
    </row>
    <row r="301" spans="2:6">
      <c r="E301" s="2">
        <f>1/B298*(F298-E298)^2/(D298-C298)^2</f>
        <v>6.5025000000000004</v>
      </c>
    </row>
    <row r="309" spans="2:6">
      <c r="B309" s="4" t="s">
        <v>43</v>
      </c>
      <c r="C309" t="s">
        <v>33</v>
      </c>
      <c r="D309" t="s">
        <v>42</v>
      </c>
      <c r="E309" s="4" t="s">
        <v>45</v>
      </c>
    </row>
    <row r="310" spans="2:6">
      <c r="B310">
        <v>3.3</v>
      </c>
      <c r="C310">
        <v>1</v>
      </c>
      <c r="D310">
        <v>6</v>
      </c>
      <c r="E310">
        <v>10</v>
      </c>
    </row>
    <row r="312" spans="2:6">
      <c r="E312" t="s">
        <v>44</v>
      </c>
    </row>
    <row r="313" spans="2:6">
      <c r="E313" s="1">
        <f>1/2*B310*(D310-C310)/(2*PI())</f>
        <v>1.3130282805081366</v>
      </c>
    </row>
    <row r="320" spans="2:6">
      <c r="B320" t="s">
        <v>50</v>
      </c>
      <c r="C320" t="s">
        <v>36</v>
      </c>
      <c r="D320" t="s">
        <v>51</v>
      </c>
      <c r="E320" s="5" t="s">
        <v>52</v>
      </c>
      <c r="F320" t="s">
        <v>53</v>
      </c>
    </row>
    <row r="321" spans="2:6">
      <c r="B321">
        <v>13</v>
      </c>
      <c r="C321">
        <v>0</v>
      </c>
      <c r="D321">
        <v>68</v>
      </c>
      <c r="E321">
        <v>0.2</v>
      </c>
      <c r="F321">
        <v>9.8000000000000007</v>
      </c>
    </row>
    <row r="323" spans="2:6">
      <c r="E323" t="s">
        <v>54</v>
      </c>
    </row>
    <row r="324" spans="2:6">
      <c r="E324" s="2">
        <f>E321*B321*F321*(D321-C321)</f>
        <v>1732.6400000000003</v>
      </c>
    </row>
    <row r="332" spans="2:6">
      <c r="B332" t="s">
        <v>50</v>
      </c>
      <c r="C332" t="s">
        <v>37</v>
      </c>
      <c r="D332" t="s">
        <v>33</v>
      </c>
      <c r="E332" t="s">
        <v>42</v>
      </c>
      <c r="F332" t="s">
        <v>35</v>
      </c>
    </row>
    <row r="333" spans="2:6">
      <c r="B333">
        <v>6</v>
      </c>
      <c r="C333">
        <v>1.6</v>
      </c>
      <c r="D333">
        <v>0</v>
      </c>
      <c r="E333">
        <v>10.199999999999999</v>
      </c>
      <c r="F333">
        <v>0</v>
      </c>
    </row>
    <row r="336" spans="2:6">
      <c r="E336" t="s">
        <v>55</v>
      </c>
    </row>
    <row r="337" spans="2:6">
      <c r="E337" s="2">
        <f>1/2*B333*(C333*(E333-D333)+F333)^2</f>
        <v>799.02719999999999</v>
      </c>
      <c r="F337" t="s">
        <v>56</v>
      </c>
    </row>
    <row r="346" spans="2:6">
      <c r="B346" s="4" t="s">
        <v>57</v>
      </c>
      <c r="C346" s="4" t="s">
        <v>58</v>
      </c>
      <c r="D346" t="s">
        <v>53</v>
      </c>
    </row>
    <row r="347" spans="2:6">
      <c r="B347">
        <v>31</v>
      </c>
      <c r="C347">
        <v>0.1</v>
      </c>
      <c r="D347">
        <v>9.8000000000000007</v>
      </c>
    </row>
    <row r="349" spans="2:6">
      <c r="E349" t="s">
        <v>59</v>
      </c>
    </row>
    <row r="350" spans="2:6">
      <c r="E350" s="1">
        <f>9.8*(SIN(B347*PI()/180)-0.1*COS(B347*PI()/180))</f>
        <v>4.2073491794304605</v>
      </c>
    </row>
    <row r="358" spans="2:5">
      <c r="B358" s="4" t="s">
        <v>57</v>
      </c>
    </row>
    <row r="359" spans="2:5">
      <c r="B359">
        <v>59</v>
      </c>
    </row>
    <row r="361" spans="2:5">
      <c r="E361" s="4" t="s">
        <v>60</v>
      </c>
    </row>
    <row r="362" spans="2:5">
      <c r="E362" s="1">
        <f>TAN(B359*PI()/180)</f>
        <v>1.6642794823505174</v>
      </c>
    </row>
    <row r="371" spans="3:17">
      <c r="C371" t="s">
        <v>0</v>
      </c>
    </row>
    <row r="373" spans="3:17">
      <c r="C373" t="s">
        <v>61</v>
      </c>
      <c r="D373" t="s">
        <v>62</v>
      </c>
      <c r="E373" t="s">
        <v>63</v>
      </c>
      <c r="F373" t="s">
        <v>64</v>
      </c>
    </row>
    <row r="374" spans="3:17">
      <c r="C374">
        <v>9</v>
      </c>
      <c r="D374">
        <v>110</v>
      </c>
      <c r="E374">
        <v>430</v>
      </c>
      <c r="F374">
        <v>840</v>
      </c>
    </row>
    <row r="376" spans="3:17">
      <c r="C376" t="s">
        <v>65</v>
      </c>
    </row>
    <row r="377" spans="3:17">
      <c r="C377" t="s">
        <v>66</v>
      </c>
      <c r="D377" t="s">
        <v>67</v>
      </c>
      <c r="G377" t="s">
        <v>61</v>
      </c>
      <c r="H377" t="s">
        <v>62</v>
      </c>
      <c r="I377" t="s">
        <v>63</v>
      </c>
      <c r="J377" t="s">
        <v>64</v>
      </c>
      <c r="K377" t="s">
        <v>66</v>
      </c>
      <c r="L377" t="s">
        <v>67</v>
      </c>
      <c r="N377" t="s">
        <v>68</v>
      </c>
      <c r="O377" t="s">
        <v>69</v>
      </c>
      <c r="P377" t="s">
        <v>70</v>
      </c>
      <c r="Q377" t="s">
        <v>71</v>
      </c>
    </row>
    <row r="378" spans="3:17">
      <c r="C378">
        <f>F374+D374-E374</f>
        <v>520</v>
      </c>
      <c r="D378" s="1">
        <f>C374*(F374+D374/2-E374)/F374</f>
        <v>4.9821428571428568</v>
      </c>
      <c r="G378">
        <v>6</v>
      </c>
      <c r="H378">
        <v>90</v>
      </c>
      <c r="I378">
        <v>630</v>
      </c>
      <c r="J378">
        <v>790</v>
      </c>
      <c r="K378">
        <f>J378+H378-I378</f>
        <v>250</v>
      </c>
      <c r="L378" s="1">
        <f>G378*(J378+H378/2-I378)/J378</f>
        <v>1.5569620253164558</v>
      </c>
      <c r="N378">
        <v>0.5</v>
      </c>
      <c r="O378">
        <v>50</v>
      </c>
      <c r="P378">
        <v>40</v>
      </c>
      <c r="Q378">
        <v>25</v>
      </c>
    </row>
    <row r="379" spans="3:17">
      <c r="G379">
        <f>G378+$N$378</f>
        <v>6.5</v>
      </c>
      <c r="H379">
        <f>H378+$O$378</f>
        <v>140</v>
      </c>
      <c r="I379">
        <f>I378+$P$378</f>
        <v>670</v>
      </c>
      <c r="J379">
        <f>J378+$Q$378</f>
        <v>815</v>
      </c>
      <c r="K379">
        <f t="shared" ref="K379:K391" si="7">J379+H379-I379</f>
        <v>285</v>
      </c>
      <c r="L379" s="1">
        <f t="shared" ref="L379:L391" si="8">G379*(J379+H379/2-I379)/J379</f>
        <v>1.7147239263803682</v>
      </c>
    </row>
    <row r="380" spans="3:17">
      <c r="G380">
        <f t="shared" ref="G380:G391" si="9">G379+$N$378</f>
        <v>7</v>
      </c>
      <c r="H380">
        <f t="shared" ref="H380:H391" si="10">H379+$O$378</f>
        <v>190</v>
      </c>
      <c r="I380">
        <f t="shared" ref="I380:I391" si="11">I379+$P$378</f>
        <v>710</v>
      </c>
      <c r="J380">
        <f t="shared" ref="J380:J391" si="12">J379+$Q$378</f>
        <v>840</v>
      </c>
      <c r="K380">
        <f t="shared" ref="K380:K391" si="13">J380+H380-I380</f>
        <v>320</v>
      </c>
      <c r="L380" s="1">
        <f t="shared" si="8"/>
        <v>1.875</v>
      </c>
    </row>
    <row r="381" spans="3:17">
      <c r="G381">
        <f t="shared" si="9"/>
        <v>7.5</v>
      </c>
      <c r="H381">
        <f t="shared" si="10"/>
        <v>240</v>
      </c>
      <c r="I381">
        <f t="shared" si="11"/>
        <v>750</v>
      </c>
      <c r="J381">
        <f t="shared" si="12"/>
        <v>865</v>
      </c>
      <c r="K381">
        <f t="shared" si="13"/>
        <v>355</v>
      </c>
      <c r="L381" s="1">
        <f t="shared" si="8"/>
        <v>2.0375722543352599</v>
      </c>
    </row>
    <row r="382" spans="3:17">
      <c r="G382">
        <f t="shared" si="9"/>
        <v>8</v>
      </c>
      <c r="H382">
        <f t="shared" si="10"/>
        <v>290</v>
      </c>
      <c r="I382">
        <f t="shared" si="11"/>
        <v>790</v>
      </c>
      <c r="J382">
        <f t="shared" si="12"/>
        <v>890</v>
      </c>
      <c r="K382">
        <f t="shared" si="13"/>
        <v>390</v>
      </c>
      <c r="L382" s="1">
        <f t="shared" si="8"/>
        <v>2.202247191011236</v>
      </c>
    </row>
    <row r="383" spans="3:17">
      <c r="G383">
        <f t="shared" si="9"/>
        <v>8.5</v>
      </c>
      <c r="H383">
        <f t="shared" si="10"/>
        <v>340</v>
      </c>
      <c r="I383">
        <f t="shared" si="11"/>
        <v>830</v>
      </c>
      <c r="J383">
        <f t="shared" si="12"/>
        <v>915</v>
      </c>
      <c r="K383">
        <f t="shared" si="13"/>
        <v>425</v>
      </c>
      <c r="L383" s="1">
        <f t="shared" si="8"/>
        <v>2.3688524590163933</v>
      </c>
    </row>
    <row r="384" spans="3:17">
      <c r="G384">
        <f t="shared" si="9"/>
        <v>9</v>
      </c>
      <c r="H384">
        <f t="shared" si="10"/>
        <v>390</v>
      </c>
      <c r="I384">
        <f t="shared" si="11"/>
        <v>870</v>
      </c>
      <c r="J384">
        <f t="shared" si="12"/>
        <v>940</v>
      </c>
      <c r="K384">
        <f t="shared" si="13"/>
        <v>460</v>
      </c>
      <c r="L384" s="1">
        <f t="shared" si="8"/>
        <v>2.5372340425531914</v>
      </c>
    </row>
    <row r="385" spans="7:12">
      <c r="G385">
        <f t="shared" si="9"/>
        <v>9.5</v>
      </c>
      <c r="H385">
        <f t="shared" si="10"/>
        <v>440</v>
      </c>
      <c r="I385">
        <f t="shared" si="11"/>
        <v>910</v>
      </c>
      <c r="J385">
        <f t="shared" si="12"/>
        <v>965</v>
      </c>
      <c r="K385">
        <f t="shared" si="13"/>
        <v>495</v>
      </c>
      <c r="L385" s="1">
        <f t="shared" si="8"/>
        <v>2.7072538860103625</v>
      </c>
    </row>
    <row r="386" spans="7:12">
      <c r="G386">
        <f t="shared" si="9"/>
        <v>10</v>
      </c>
      <c r="H386">
        <f t="shared" si="10"/>
        <v>490</v>
      </c>
      <c r="I386">
        <f t="shared" si="11"/>
        <v>950</v>
      </c>
      <c r="J386">
        <f t="shared" si="12"/>
        <v>990</v>
      </c>
      <c r="K386">
        <f t="shared" si="13"/>
        <v>530</v>
      </c>
      <c r="L386" s="1">
        <f t="shared" si="8"/>
        <v>2.8787878787878789</v>
      </c>
    </row>
    <row r="387" spans="7:12">
      <c r="G387">
        <f t="shared" si="9"/>
        <v>10.5</v>
      </c>
      <c r="H387">
        <f t="shared" si="10"/>
        <v>540</v>
      </c>
      <c r="I387">
        <f t="shared" si="11"/>
        <v>990</v>
      </c>
      <c r="J387">
        <f t="shared" si="12"/>
        <v>1015</v>
      </c>
      <c r="K387">
        <f t="shared" si="13"/>
        <v>565</v>
      </c>
      <c r="L387" s="1">
        <f t="shared" si="8"/>
        <v>3.0517241379310347</v>
      </c>
    </row>
    <row r="388" spans="7:12">
      <c r="G388">
        <f t="shared" si="9"/>
        <v>11</v>
      </c>
      <c r="H388">
        <f t="shared" si="10"/>
        <v>590</v>
      </c>
      <c r="I388">
        <f t="shared" si="11"/>
        <v>1030</v>
      </c>
      <c r="J388">
        <f t="shared" si="12"/>
        <v>1040</v>
      </c>
      <c r="K388">
        <f t="shared" si="13"/>
        <v>600</v>
      </c>
      <c r="L388" s="1">
        <f t="shared" si="8"/>
        <v>3.2259615384615383</v>
      </c>
    </row>
    <row r="389" spans="7:12">
      <c r="G389">
        <f t="shared" si="9"/>
        <v>11.5</v>
      </c>
      <c r="H389">
        <f t="shared" si="10"/>
        <v>640</v>
      </c>
      <c r="I389">
        <f t="shared" si="11"/>
        <v>1070</v>
      </c>
      <c r="J389">
        <f t="shared" si="12"/>
        <v>1065</v>
      </c>
      <c r="K389">
        <f t="shared" si="13"/>
        <v>635</v>
      </c>
      <c r="L389" s="1">
        <f t="shared" si="8"/>
        <v>3.4014084507042255</v>
      </c>
    </row>
    <row r="390" spans="7:12">
      <c r="G390">
        <f t="shared" si="9"/>
        <v>12</v>
      </c>
      <c r="H390">
        <f t="shared" si="10"/>
        <v>690</v>
      </c>
      <c r="I390">
        <f t="shared" si="11"/>
        <v>1110</v>
      </c>
      <c r="J390">
        <f t="shared" si="12"/>
        <v>1090</v>
      </c>
      <c r="K390">
        <f t="shared" si="13"/>
        <v>670</v>
      </c>
      <c r="L390" s="1">
        <f t="shared" si="8"/>
        <v>3.5779816513761467</v>
      </c>
    </row>
    <row r="391" spans="7:12">
      <c r="G391">
        <f t="shared" si="9"/>
        <v>12.5</v>
      </c>
      <c r="H391">
        <f t="shared" si="10"/>
        <v>740</v>
      </c>
      <c r="I391">
        <f t="shared" si="11"/>
        <v>1150</v>
      </c>
      <c r="J391">
        <f t="shared" si="12"/>
        <v>1115</v>
      </c>
      <c r="K391">
        <f t="shared" si="13"/>
        <v>705</v>
      </c>
      <c r="L391" s="1">
        <f t="shared" si="8"/>
        <v>3.7556053811659194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2019-09-19T10:14:25Z</dcterms:created>
  <dcterms:modified xsi:type="dcterms:W3CDTF">2019-11-12T09:53:59Z</dcterms:modified>
</cp:coreProperties>
</file>